
<file path=[Content_Types].xml><?xml version="1.0" encoding="utf-8"?>
<Types xmlns="http://schemas.openxmlformats.org/package/2006/content-types">
  <Default ContentType="application/vnd.openxmlformats-package.relationships+xml" Extension="rels"/>
  <Default ContentType="application/xml" Extension="xml"/>
  <Default Extension="jpg" ContentType="image/jpg"/>
  <Override ContentType="application/vnd.openxmlformats-officedocument.spreadsheetml.sheet.main+xml" PartName="/xl/workbook.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drawings/vmlDrawing1.xml" ContentType="application/vnd.openxmlformats-officedocument.vmlDrawing"/>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xl/drawings/vmlDrawing2.xml" ContentType="application/vnd.openxmlformats-officedocument.vmlDrawing"/>
  <Override PartName="/xl/worksheets/sheet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Target="xl/workbook.xml" Id="rId1" Type="http://schemas.openxmlformats.org/officeDocument/2006/relationships/officeDocument"/><Relationship Target="docProps/app.xml" Id="rId2" Type="http://schemas.openxmlformats.org/officeDocument/2006/relationships/extended-properties"/><Relationship Target="docProps/core.xml" Id="rId3" Type="http://schemas.openxmlformats.org/package/2006/relationships/metadata/core-properties"/></Relationships>
</file>

<file path=xl/workbook.xml><?xml version="1.0" encoding="utf-8"?>
<workbook xmlns="http://schemas.openxmlformats.org/spreadsheetml/2006/main" xmlns:r="http://schemas.openxmlformats.org/officeDocument/2006/relationships">
  <fileVersion appName="ZohoSheetWriter"/>
  <bookViews>
    <workbookView windowHeight="8192" windowWidth="16384"/>
  </bookViews>
  <sheets>
    <sheet name="User Guide" r:id="rId1" sheetId="1"/>
    <sheet name="Risk Register" r:id="rId2" sheetId="2"/>
    <sheet name="A4 Risk" r:id="rId3" sheetId="3" state="hidden"/>
    <sheet name="Scoring Scheme" r:id="rId4" sheetId="4"/>
    <sheet name="Likelihood Impact Grid" r:id="rId5" sheetId="5"/>
    <sheet name="Lists" r:id="rId6" sheetId="6"/>
    <sheet name="Formula" r:id="rId7" sheetId="7" state="hidden"/>
    <sheet name="Change Log" r:id="rId8" sheetId="8" state="hidden"/>
  </sheets>
  <definedNames>
    <definedName name="A4_View_ID">'A4 Risk'!$O$2</definedName>
    <definedName name="Action_Owners">'Risk Register'!$U$5:$U$22</definedName>
    <definedName name="Action_Status">'Risk Register'!$V$5:$V$22</definedName>
    <definedName name="Alt_Budget">#REF!</definedName>
    <definedName name="BOE">'Risk Register'!$AE$5:$AE$22</definedName>
    <definedName name="Categories">'Lists'!$B$28:$B$30</definedName>
    <definedName name="Category">'Risk Register'!$I$5:$I$22</definedName>
    <definedName name="Comments">"#REF!"</definedName>
    <definedName name="Cost_Schemes">"#REF!"</definedName>
    <definedName name="Cur_Risk_Budget">'Formula'!$AC$6</definedName>
    <definedName name="Current_Con_1">'Formula'!$BK$112</definedName>
    <definedName name="Current_Con_10">'Formula'!$BB$112</definedName>
    <definedName name="Current_Con_11">'Formula'!$BA$112</definedName>
    <definedName name="Current_Con_12">'Formula'!$AZ$112</definedName>
    <definedName name="Current_Con_13">'Formula'!$AY$112</definedName>
    <definedName name="Current_Con_14">'Formula'!$AX$112</definedName>
    <definedName name="Current_Con_15">'Formula'!$AW$112</definedName>
    <definedName name="Current_Con_16">'Formula'!$AV$112</definedName>
    <definedName name="Current_Con_17">'Formula'!$AU$112</definedName>
    <definedName name="Current_Con_18">'Formula'!$AT$112</definedName>
    <definedName name="Current_Con_19">'Formula'!$AS$112</definedName>
    <definedName name="Current_Con_2">'Formula'!$BJ$112</definedName>
    <definedName name="Current_Con_20">'Formula'!$AR$112</definedName>
    <definedName name="Current_Con_21">'Formula'!$AQ$112</definedName>
    <definedName name="Current_Con_22">'Formula'!$AP$112</definedName>
    <definedName name="Current_Con_23">'Formula'!$AO$112</definedName>
    <definedName name="Current_Con_24">'Formula'!$AN$112</definedName>
    <definedName name="Current_Con_25">'Formula'!$AM$112</definedName>
    <definedName name="Current_Con_3">'Formula'!$BI$112</definedName>
    <definedName name="Current_Con_4">'Formula'!$BH$112</definedName>
    <definedName name="Current_Con_5">'Formula'!$BG$112</definedName>
    <definedName name="Current_Con_6">'Formula'!$BF$112</definedName>
    <definedName name="Current_Con_7">'Formula'!$BE$112</definedName>
    <definedName name="Current_Con_8">'Formula'!$BD$112</definedName>
    <definedName name="Current_Con_9">'Formula'!$BC$112</definedName>
    <definedName name="Current_Con_M1">'Formula'!$BL$112</definedName>
    <definedName name="Current_Con_M10">'Formula'!$BU$112</definedName>
    <definedName name="Current_Con_M11">'Formula'!$BV$112</definedName>
    <definedName name="Current_Con_M12">'Formula'!$BW$112</definedName>
    <definedName name="Current_Con_M13">'Formula'!$BX$112</definedName>
    <definedName name="Current_Con_M14">'Formula'!$BY$112</definedName>
    <definedName name="Current_Con_M15">'Formula'!$BZ$112</definedName>
    <definedName name="Current_Con_M16">'Formula'!$CA$112</definedName>
    <definedName name="Current_Con_M17">'Formula'!$CB$112</definedName>
    <definedName name="Current_Con_M18">'Formula'!$CC$112</definedName>
    <definedName name="Current_Con_M19">'Formula'!$CD$112</definedName>
    <definedName name="Current_Con_M2">'Formula'!$BM$112</definedName>
    <definedName name="Current_Con_M20">'Formula'!$CE$112</definedName>
    <definedName name="Current_Con_M21">'Formula'!$CF$112</definedName>
    <definedName name="Current_Con_M22">'Formula'!$CG$112</definedName>
    <definedName name="Current_Con_M23">'Formula'!$CH$112</definedName>
    <definedName name="Current_Con_M24">'Formula'!$CI$112</definedName>
    <definedName name="Current_Con_M25">'Formula'!$CJ$112</definedName>
    <definedName name="Current_Con_M3">'Formula'!$BN$112</definedName>
    <definedName name="Current_Con_M4">'Formula'!$BO$112</definedName>
    <definedName name="Current_Con_M5">'Formula'!$BP$112</definedName>
    <definedName name="Current_Con_M6">'Formula'!$BQ$112</definedName>
    <definedName name="Current_Con_M7">'Formula'!$BR$112</definedName>
    <definedName name="Current_Con_M8">'Formula'!$BS$112</definedName>
    <definedName name="Current_Con_M9">'Formula'!$BT$112</definedName>
    <definedName name="Current_Cost_Assess">'Formula'!$K$12:$K$111</definedName>
    <definedName name="Current_Factored_Cost">'Formula'!$U$12:$U$111</definedName>
    <definedName name="Current_Max_Threat">'Formula'!$AC$4</definedName>
    <definedName name="Current_Prob_Asses">'Formula'!$J$12:$J$111</definedName>
    <definedName name="Current_Qual_Assess">'Risk Register'!$P$5:$P$22</definedName>
    <definedName name="Current_Schedule_Assess">'Formula'!$L$12:$L$111</definedName>
    <definedName name="Current_Score">'Formula'!$P$12:$P$111</definedName>
    <definedName name="Current_Weighted_Opps">'Formula'!$T$12:$T$111</definedName>
    <definedName name="Current_Weighted_Opps_Total">'Formula'!$AC$3</definedName>
    <definedName name="Current_Weighted_Threat">'Formula'!$S$12:$S$111</definedName>
    <definedName name="Current_Weighted_Total">'Formula'!$AC$2</definedName>
    <definedName name="Cust_Cat">"#REF!"</definedName>
    <definedName name="Custom_Cat">"#REF!"</definedName>
    <definedName name="Customer_Visible">"#REF!"</definedName>
    <definedName name="Draft">'Lists'!$B$8</definedName>
    <definedName name="Estimated_Contract_Cost">"#REF!"</definedName>
    <definedName name="Estimated_Project_Duration">"#REF!"</definedName>
    <definedName name="Exposure_Start">'Risk Register'!$K$5:$K$22</definedName>
    <definedName name="Fallback_ACtions">'Risk Register'!$AB$5:$AB$22</definedName>
    <definedName name="Fallback_Owners">'Risk Register'!$AC$5:$AC$22</definedName>
    <definedName name="H_Cost_Value">"#REF!"</definedName>
    <definedName name="H_Prob_Value">'Scoring Scheme'!$D$10</definedName>
    <definedName name="H_Schedule_Value">"#REF!"</definedName>
    <definedName name="L_Cost_Value">"#REF!"</definedName>
    <definedName name="L_Prob_Value">'Scoring Scheme'!$D$8</definedName>
    <definedName name="L_Schedule_Value">"#REF!"</definedName>
    <definedName name="Live">'Lists'!$B$9</definedName>
    <definedName name="M_Cost_Value">"#REF!"</definedName>
    <definedName name="M_Prob_Value">'Scoring Scheme'!$D$9</definedName>
    <definedName name="M_Schedule_Value">"#REF!"</definedName>
    <definedName name="Modelled_Budget">#REF!</definedName>
    <definedName name="Nil_Cost_Value">"#REF!"</definedName>
    <definedName name="Nil_Prob_Value">"#REF!"</definedName>
    <definedName name="Nil_Schedule_Value">"#REF!"</definedName>
    <definedName name="Opp">'Lists'!$B$5</definedName>
    <definedName name="Opps_Rank">'Formula'!$G$12:$G$111</definedName>
    <definedName name="Opps_Treatment">'Lists'!$B$22:$B$25</definedName>
    <definedName name="PIG">'Likelihood Impact Grid'!$D$6:$H$10</definedName>
    <definedName name="PIG_Impact_Scale">'Likelihood Impact Grid'!$D$5:$H$5</definedName>
    <definedName name="PIG_Likelihood_Scale">'Likelihood Impact Grid'!$C$6:$C$10</definedName>
    <definedName name="Ret_Exp">'Lists'!$B$10</definedName>
    <definedName name="Ret_Mit">'Lists'!$B$11</definedName>
    <definedName name="Ret_Occ">'Lists'!$B$13</definedName>
    <definedName name="Ret_Rej">'Lists'!$B$12</definedName>
    <definedName name="Retired_States">'Lists'!$B$10:$B$13</definedName>
    <definedName name="Retirement">'Risk Register'!$L$5:$L$22</definedName>
    <definedName name="Risk_Budget">'Formula'!$AF$5</definedName>
    <definedName name="Risk_Cause">'Risk Register'!$D$5:$D$22</definedName>
    <definedName name="Risk_Effects">'Risk Register'!$F$5:$F$22</definedName>
    <definedName name="Risk_Event">'Risk Register'!$E$5:$E$22</definedName>
    <definedName name="Risk_ID">'Risk Register'!$B$5:$B$22</definedName>
    <definedName name="Risk_Owner">'Risk Register'!$J$5:$J$22</definedName>
    <definedName name="Risk_Statuss">'Lists'!$B$8:$B$13</definedName>
    <definedName name="Risk_Titles">'Risk Register'!$C$5:$C$22</definedName>
    <definedName name="Risk_Type">'Risk Register'!$G$5:$G$22</definedName>
    <definedName name="Risk_Types">'Lists'!$B$4:$B$5</definedName>
    <definedName name="Scale_Names">'Scoring Scheme'!$G$7:$G$11</definedName>
    <definedName name="Schedule_Schemes">"#REF!"</definedName>
    <definedName name="Status">'Risk Register'!$H$5:$H$22</definedName>
    <definedName name="Target_Con_1">'Formula'!$DJ$112</definedName>
    <definedName name="Target_Con_10">'Formula'!$DA$112</definedName>
    <definedName name="Target_Con_11">'Formula'!$CZ$112</definedName>
    <definedName name="Target_Con_12">'Formula'!$CY$112</definedName>
    <definedName name="Target_Con_13">'Formula'!$CX$112</definedName>
    <definedName name="Target_Con_14">'Formula'!$CW$112</definedName>
    <definedName name="Target_Con_15">'Formula'!$CV$112</definedName>
    <definedName name="Target_Con_16">'Formula'!$CU$112</definedName>
    <definedName name="Target_Con_17">'Formula'!$CT$112</definedName>
    <definedName name="Target_Con_18">'Formula'!$CS$112</definedName>
    <definedName name="Target_Con_19">'Formula'!$CR$112</definedName>
    <definedName name="Target_Con_2">'Formula'!$DI$112</definedName>
    <definedName name="Target_Con_20">'Formula'!$CQ$112</definedName>
    <definedName name="Target_Con_21">'Formula'!$CP$112</definedName>
    <definedName name="Target_Con_22">'Formula'!$CO$112</definedName>
    <definedName name="Target_Con_23">'Formula'!$CN$112</definedName>
    <definedName name="Target_Con_24">'Formula'!$CM$112</definedName>
    <definedName name="Target_Con_25">'Formula'!$CL$112</definedName>
    <definedName name="Target_Con_3">'Formula'!$DH$112</definedName>
    <definedName name="Target_Con_4">'Formula'!$DG$112</definedName>
    <definedName name="Target_Con_5">'Formula'!$DF$112</definedName>
    <definedName name="Target_Con_6">'Formula'!$DE$112</definedName>
    <definedName name="Target_Con_7">'Formula'!$DD$112</definedName>
    <definedName name="Target_Con_8">'Formula'!$DC$112</definedName>
    <definedName name="Target_Con_9">'Formula'!$DB$112</definedName>
    <definedName name="Target_Con_M1">'Formula'!$DK$112</definedName>
    <definedName name="Target_Con_M10">'Formula'!$DT$112</definedName>
    <definedName name="Target_Con_M11">'Formula'!$DU$112</definedName>
    <definedName name="Target_Con_M12">'Formula'!$DV$112</definedName>
    <definedName name="Target_Con_M13">'Formula'!$DW$112</definedName>
    <definedName name="Target_Con_M14">'Formula'!$DX$112</definedName>
    <definedName name="Target_Con_M15">'Formula'!$DY$112</definedName>
    <definedName name="Target_Con_M16">'Formula'!$DZ$112</definedName>
    <definedName name="Target_Con_M17">'Formula'!$EA$112</definedName>
    <definedName name="Target_Con_M18">'Formula'!$EB$112</definedName>
    <definedName name="Target_Con_M19">'Formula'!$EC$112</definedName>
    <definedName name="Target_Con_M2">'Formula'!$DL$112</definedName>
    <definedName name="Target_Con_M20">'Formula'!$ED$112</definedName>
    <definedName name="Target_Con_M21">'Formula'!$EE$112</definedName>
    <definedName name="Target_Con_M22">'Formula'!$EF$112</definedName>
    <definedName name="Target_Con_M23">'Formula'!$EG$112</definedName>
    <definedName name="Target_Con_M24">'Formula'!$EH$112</definedName>
    <definedName name="Target_Con_M25">'Formula'!$EI$112</definedName>
    <definedName name="Target_Con_M3">'Formula'!$DM$112</definedName>
    <definedName name="Target_Con_M4">'Formula'!$DN$112</definedName>
    <definedName name="Target_Con_M5">'Formula'!$DO$112</definedName>
    <definedName name="Target_Con_M6">'Formula'!$DP$112</definedName>
    <definedName name="Target_Con_M7">'Formula'!$DQ$112</definedName>
    <definedName name="Target_Con_M8">'Formula'!$DR$112</definedName>
    <definedName name="Target_Con_M9">'Formula'!$DS$112</definedName>
    <definedName name="Target_Cost_Assess">'Formula'!$Z$12:$Z$111</definedName>
    <definedName name="Target_Factored_Cost">'Formula'!$AJ$12:$AJ$111</definedName>
    <definedName name="Target_Impacts">'Formula'!$AG$12:$AG$111</definedName>
    <definedName name="Target_Max_Impact">'Formula'!$AG$12:$AG$111</definedName>
    <definedName name="Target_Max_Threat">'Formula'!$AF$4</definedName>
    <definedName name="Target_Prob_Assess">'Formula'!$Y$12:$Y$111</definedName>
    <definedName name="Target_Qual_Assess">'Risk Register'!$Z$5:$Z$22</definedName>
    <definedName name="Target_Schedule_Assess">'Formula'!$AA$12:$AA$111</definedName>
    <definedName name="Target_Score">'Formula'!$AE$12:$AE$111</definedName>
    <definedName name="Target_Weighted_Opps">'Formula'!$AI$12:$AI$111</definedName>
    <definedName name="Target_Weighted_Opps_Total">'Formula'!$AF$3</definedName>
    <definedName name="Target_Weighted_Threat">'Formula'!$AH$12:$AH$111</definedName>
    <definedName name="Target_Weighted_Total">'Formula'!$AF$2</definedName>
    <definedName name="Threat">'Lists'!$B$4</definedName>
    <definedName name="Threat_Cost">'Formula'!$R$12:$R$111</definedName>
    <definedName name="Threat_Rank">'Formula'!$H$12:$H$111</definedName>
    <definedName name="Threat_Treatment">'Lists'!$B$16:$B$19</definedName>
    <definedName name="Todays_Date">#REF!</definedName>
    <definedName name="Tot_Treat_Cost">'Formula'!$AC$5</definedName>
    <definedName name="Treatment_Actions">'Risk Register'!$S$5:$S$22</definedName>
    <definedName name="Unique_PIG">'Likelihood Impact Grid'!$Q$6:$U$10</definedName>
    <definedName name="Validated_Treat_Cost">'Formula'!$W$12:$W$111</definedName>
    <definedName name="VH_Cost_Value">"#REF!"</definedName>
    <definedName name="VH_Prob_Value">'Scoring Scheme'!$D$11</definedName>
    <definedName name="VH_Schedule_Value">"#REF!"</definedName>
    <definedName name="VL_Cost_Value">"#REF!"</definedName>
    <definedName name="VL_Prob_Value">'Scoring Scheme'!$D$7</definedName>
    <definedName name="VL_Schedule_Value">"#REF!"</definedName>
  </definedNames>
  <extLst/>
</workbook>
</file>

<file path=xl/comments1.xml><?xml version="1.0" encoding="utf-8"?>
<comments xmlns="http://schemas.openxmlformats.org/spreadsheetml/2006/main">
  <authors>
    <author/>
  </authors>
  <commentList>
    <comment ref="B4" authorId="0">
      <text>
        <t xml:space="preserve">
A unique identifier for the risk. 
Recommend basic serial numbering is used e.g. 1, 2, 3, 4
</t>
      </text>
    </comment>
    <comment ref="C4" authorId="0">
      <text>
        <t xml:space="preserve">A short but clear title for the risk that can be used when populating any reports.
</t>
      </text>
    </comment>
    <comment ref="D4" authorId="0">
      <text>
        <t xml:space="preserve">Statement of the fact(s) that give rise to the event described. These should be factual statements rather than things that might occur. There can be multiple causes giving rise to the event which should be broken out into bullets.
Imagine prefixing this field with “Due to..”
</t>
      </text>
    </comment>
    <comment ref="E4" authorId="0">
      <text>
        <t xml:space="preserve">A description of the risk event. This should capture the single event that might occur.
Imagine prefixing this field with “There is a risk that..”
</t>
      </text>
    </comment>
    <comment ref="F4" authorId="0">
      <text>
        <t xml:space="preserve">Statements of what would happen should the event occur. There can be multiple effects of a risk occurring and these should be broken down into bullets. This should attempt to capture the immediate effects as well as broader consequences on the programme or business.
Imagine prefixing this field with “Leading to..”
</t>
      </text>
    </comment>
    <comment ref="G4" authorId="0">
      <text>
        <t xml:space="preserve">Whether the risk is a "Threat" or an "Opportunity". 
* Threat - The event would have a negative effect on the achievement of project objectives. 
* Opportunity - The event would has a positive effect on the achievement of project objectives.
</t>
      </text>
    </comment>
    <comment ref="H4" authorId="0">
      <text>
        <t xml:space="preserve">
* Draft - A risk that is still being develop and requires approval, typically these risks are not ready for presentation or inclusion in bids/gold packs.
* Live - A risk that is fully populated and remains relevant and credible. 
* Retired - Expired: A risk that has passed and is no longer a threat/opportunity to the project.
* Retired - Mitigated: A risk that has been fully mitigated and is no longer a threat/opportunity to the project.
* Retired - Rejected: A risk that following review has been removed from the risk register (e.g. it is not credible, it double counts another risk etc.).
* Retired - Occurred: A risk that has now impacted.
</t>
      </text>
    </comment>
    <comment ref="I4" authorId="0">
      <text>
        <t xml:space="preserve">
Select the category that most closely matches the root causes of the risk.
* Technical - Design, requirements, integration, installation and maintenance of solution.
* People - Resource availability, competence, wellbeing and training.    
* Commercial - Relates to the contract with the customer e.g. T&amp;Cs, commercial liabilities.
* Supply Chain - Relates to the supply chain / procurement e.g. delivery, solvency etc.      
* External -  Risks originating from external factors e.g. weather, legislation, external dependencies etc.
* Financial - Relates to financial treatments e.g. exchange rates, inflation, funding etc. 
* Process - Relates to processes that are applied to, and within, the project/programme. 
* Project Logistics &amp; Infrastructure - Relates to the project logistics or availability of supporting infrastructure e.g. shipping, storage, IT, accommodation etc. 
* Regulatory - Risks relating to compliance, regulation and regulatory bodies.
</t>
      </text>
    </comment>
    <comment ref="J4" authorId="0">
      <text>
        <t xml:space="preserve">
The name of the person who is best suited to manage the risk and is responsible for ensuring it is accurate and all treatment actions are completed.
Must be a named individual and should not capture a generic function.
</t>
      </text>
    </comment>
    <comment ref="K4" authorId="0">
      <text>
        <t xml:space="preserve">The earliest date when this risk could impact  (this may be in the past if the risk could occur immediately).
</t>
      </text>
    </comment>
    <comment ref="L4" authorId="0">
      <text>
        <t xml:space="preserve">
The latest date this risk could impact. After this point, this risk will no longer occur or impact objectives so should be closed (this date should always be in the future).
</t>
      </text>
    </comment>
    <comment ref="M4" authorId="0">
      <text>
        <t xml:space="preserve">The date that the individual risk is next due for review.
</t>
      </text>
    </comment>
    <comment ref="N4" authorId="0">
      <text>
        <t xml:space="preserve">
The likelihood of the risk event occurring if no further treatment actions are completed.
Expressed as a % between 1-100 or a rating between 1 and 5. See the scoring scheme tab.
</t>
      </text>
    </comment>
    <comment ref="O4" authorId="0">
      <text>
        <t xml:space="preserve">
The most likely cost incurred should the risk occur. This should be based on the current position without any additional treatment actions being taken.
In many cases, there may be a wide range of outcomes to the risk occurring however the one that is considered to be most probable should be used for the purpose of estimating the cost impact.
</t>
      </text>
    </comment>
    <comment ref="P4" authorId="0">
      <text>
        <t xml:space="preserve">
A measure of the impact on the project achieving its objectives (requirements, specs etc.) should the risk occur. This should be the impact assuming no further treatment actions are completed. 
VH - Severe impact in achieving project objectives
H - Major impact in achieving project objectives or significant shortfalls in meeting conformance criteria.
M - Moderate impact in achieving project objectives or failure to meet conformance criteria.
L - Minor impact in achieving project objectives or failure to meet minor conformance criteria.
VL -Insignificant impact on achieving project objectives.
NIL - No impact on meeting project objectives.
</t>
      </text>
    </comment>
    <comment ref="Q4" authorId="0">
      <text>
        <t xml:space="preserve">
The score for the risk based on the situation now.
Likelihood x Impact
</t>
      </text>
    </comment>
    <comment ref="R4" authorId="0">
      <text>
        <t xml:space="preserve">
The overall of the treatment strategy being followed to address the risk.
Treat/Enhance: Take actions to change the probability or impact.
Terminate/Exploit:  Stop (or start) doing the activity giving rise to the risk.
Transfer/Share: Transfer or share the risk with a 3rd party.
Tolerate/Monitor: Risk is acceptable and no further actions are planned.
</t>
      </text>
    </comment>
    <comment ref="S4" authorId="0">
      <text>
        <t xml:space="preserve">
A list of the specific treatment actions that are planned in order to help address the risk. These should be explicit and well defined actions that are Specific Measurable, Achievable, Relevant, Time bound. 
Actions should be numbered and include a planned completion date e.g.
1. Action A - 12 Dev 19
2. Action B - 30 Jan 20
</t>
      </text>
    </comment>
    <comment ref="T4" authorId="0">
      <text>
        <t xml:space="preserve">
These are ongoing processes that will control the risk and help stabilise the likelihood or impact.
</t>
      </text>
    </comment>
    <comment ref="U4" authorId="0">
      <text>
        <t xml:space="preserve">
The name of the individual who is responsible for completion of the action. 
As different actions can have different owners, these should be numbered to align with each action. e.g.
1. J Bloggs
2. M Mouse
</t>
      </text>
    </comment>
    <comment ref="V4" authorId="0">
      <text>
        <t xml:space="preserve">
As different actions can be at different status, these should be numbered to align with each action. States that should be used are;
Draft - Action is proposed but still needs to be agreed or funding for the action needs to be included in the base costs. 
Open - Action is agreed and funded and so is being implemented. 
Completed - Action has been completed as agreed. 
Rejected - Action failed to get agreed or has been cancelled for another reason.
</t>
      </text>
    </comment>
    <comment ref="W4" authorId="0">
      <text>
        <t xml:space="preserve">
How much is it estimated that the actions will cost to implement.
</t>
      </text>
    </comment>
    <comment ref="X4" authorId="0">
      <text>
        <t xml:space="preserve">
The likelihood of the risk event occurring if the outstanding treatment actions are completed  successfully (as a % between 1-100).
</t>
      </text>
    </comment>
    <comment ref="Y4" authorId="0">
      <text>
        <t xml:space="preserve">
The most likely cost incurred by the project should the risk occur. This should be based on the impact assuming any outstanding treatment actions are completed.
In many cases, there may be a wide range of outcomes to the risk occurring however the one that is considered to be most probably should be used for the purpose of estimating the cost impact.
</t>
      </text>
    </comment>
    <comment ref="Z4" authorId="0">
      <text>
        <t xml:space="preserve">
A measure of the impact on the project achieving its objectives (requirements, specs etc.) should the risk occur. This should be the impact assuming the treatment actions are completed successfully. 
VH - Severe impact in achieving project objectives
H - Major impact in achieving project objectives or significant shortfalls in meeting conformance criteria.
M - Moderate impact in achieving project objectives or failure to meet conformance criteria.
L - Minor impact in achieving project objectives or failure to meet minor conformance criteria.
VL -Insignificant impact on achieving project objectives.
NIL - No impact on meeting project objectives.
</t>
      </text>
    </comment>
    <comment ref="AA4" authorId="0">
      <text>
        <t xml:space="preserve">
An overall score for the risk, if the planned treatment actions are successful.
Determine by looking up the probability and the highest impact on the Probability-Impact Grid tab. This is used to indicate the relative priority of your risks (the bigger the score, the more significant the risk).
</t>
      </text>
    </comment>
    <comment ref="AB4" authorId="0">
      <text>
        <t xml:space="preserve">
Fallback plans are where we plan for what to do in response to a risk occurring, typically incurring some of the impacts of the risk. This should capture the fallback plan along with any specific actions that enable it to be enacted to further mitigate the impact.
</t>
      </text>
    </comment>
    <comment ref="AC4" authorId="0">
      <text>
        <t xml:space="preserve">
The named individual responsible for developing the fallback plan.
</t>
      </text>
    </comment>
    <comment ref="AD4" authorId="0">
      <text>
        <t xml:space="preserve">
How the likelihood and impact ratings were decided for the current and target assessments.
</t>
      </text>
    </comment>
  </commentList>
</comments>
</file>

<file path=xl/comments2.xml><?xml version="1.0" encoding="utf-8"?>
<comments xmlns="http://schemas.openxmlformats.org/spreadsheetml/2006/main">
  <authors>
    <author/>
  </authors>
  <commentList>
    <comment ref="AL9" authorId="0">
      <text>
        <t xml:space="preserve">======
ID#AAABcH5toTc
Mr Benjamin David Fry    (2025-01-31 14:26:31)
Purpose: This section provides a series of calculations to support the generation of the heat map tab. 
Overview: Each column represents a single box in the uniquire PIG (hidden on Probabilty Impact Grid tab). The formulas determine if a risk sits in each box on the unique PIG and if so displays its ID (if not the box remains blank). Beneath each cell a formula concatinates all of the Risk IDs for each column to provide a single string to be displayed on the Heatmap.
</t>
      </text>
    </comment>
    <comment ref="B10" authorId="0">
      <text>
        <t xml:space="preserve">======
ID#AAABcH5toUs
Mr Benjamin David Fry    (2025-01-31 14:26:32)
Purpose: Pulls through some key data from the "Risk Register" tab to help simplify formulas by frequent referal to other tabs.
Overview: Formulas just pull through data from the Risk Register sheet using a basic =.
</t>
      </text>
    </comment>
    <comment ref="G10" authorId="0">
      <text>
        <t xml:space="preserve">======
ID#AAABcH5toUw
Mr Benjamin David Fry    (2025-01-31 14:26:32)
Purpose: Ranks the theats and opps so a top 5 can be established for the PRP tab.
</t>
      </text>
    </comment>
    <comment ref="J10" authorId="0">
      <text>
        <t xml:space="preserve">======
ID#AAABcH5tobY
Purpose    (2025-01-31 14:26:32)
This section compares values entered into the risk register to the scoring bands on the Scoring Scheme tab. This is used to lookup the risks score on the PIG.
</t>
      </text>
    </comment>
    <comment ref="R10" authorId="0">
      <text>
        <t xml:space="preserve">======
ID#AAABcH5tocE
Overview    (2025-01-31 14:26:32)
This section determines the weighted cost to help understand the cost expsure the project is current open to.
</t>
      </text>
    </comment>
    <comment ref="W10" authorId="0">
      <text>
        <t xml:space="preserve">======
ID#AAABcH5toWU
Mr Benjamin David Fry    (2025-01-31 14:26:32)
Purpose: If the risk is rejected i.e. never agreed as a risk, the treatment cost will be zeroed.
</t>
      </text>
    </comment>
    <comment ref="AM10" authorId="0">
      <text>
        <t xml:space="preserve">======
ID#AAABcH5toWM
Mr Benjamin David Fry    (2025-01-31 14:26:32)
Overview: The unique PID box IDs.
Detail: Manually entered between 25 and -25.
</t>
      </text>
    </comment>
    <comment ref="AN10" authorId="0">
      <text>
        <t xml:space="preserve">======
ID#AAABcH5toWo
Mr Benjamin David Fry    (2025-01-31 14:26:32)
Overview: The unique PID box IDs.
Detail: Manually entered between 25 and -25.
</t>
      </text>
    </comment>
    <comment ref="AO10" authorId="0">
      <text>
        <t xml:space="preserve">======
ID#AAABcH5toa0
Mr Benjamin David Fry    (2025-01-31 14:26:32)
Overview: The unique PID box IDs.
Detail: Manually entered between 25 and -25.
</t>
      </text>
    </comment>
    <comment ref="AP10" authorId="0">
      <text>
        <t xml:space="preserve">======
ID#AAABcH5toas
Mr Benjamin David Fry    (2025-01-31 14:26:32)
Overview: The unique PID box IDs.
Detail: Manually entered between 25 and -25.
</t>
      </text>
    </comment>
    <comment ref="AQ10" authorId="0">
      <text>
        <t xml:space="preserve">======
ID#AAABcH5toRo
Mr Benjamin David Fry    (2025-01-31 14:26:31)
Overview: The unique PID box IDs.
Detail: Manually entered between 25 and -25.
</t>
      </text>
    </comment>
    <comment ref="AR10" authorId="0">
      <text>
        <t xml:space="preserve">======
ID#AAABcH5toUk
Mr Benjamin David Fry    (2025-01-31 14:26:32)
Overview: The unique PID box IDs.
Detail: Manually entered between 25 and -25.
</t>
      </text>
    </comment>
    <comment ref="AS10" authorId="0">
      <text>
        <t xml:space="preserve">======
ID#AAABcH5toSQ
Mr Benjamin David Fry    (2025-01-31 14:26:31)
Overview: The unique PID box IDs.
Detail: Manually entered between 25 and -25.
</t>
      </text>
    </comment>
    <comment ref="AT10" authorId="0">
      <text>
        <t xml:space="preserve">======
ID#AAABcH5toYg
Mr Benjamin David Fry    (2025-01-31 14:26:32)
Overview: The unique PID box IDs.
Detail: Manually entered between 25 and -25.
</t>
      </text>
    </comment>
    <comment ref="AU10" authorId="0">
      <text>
        <t xml:space="preserve">======
ID#AAABcH5tobg
Mr Benjamin David Fry    (2025-01-31 14:26:32)
Overview: The unique PID box IDs.
Detail: Manually entered between 25 and -25.
</t>
      </text>
    </comment>
    <comment ref="AV10" authorId="0">
      <text>
        <t xml:space="preserve">======
ID#AAABcH5toPI
Mr Benjamin David Fry    (2025-01-31 14:26:31)
Overview: The unique PID box IDs.
Detail: Manually entered between 25 and -25.
</t>
      </text>
    </comment>
    <comment ref="AW10" authorId="0">
      <text>
        <t xml:space="preserve">======
ID#AAABcH5toWQ
Mr Benjamin David Fry    (2025-01-31 14:26:32)
Overview: The unique PID box IDs.
Detail: Manually entered between 25 and -25.
</t>
      </text>
    </comment>
    <comment ref="AX10" authorId="0">
      <text>
        <t xml:space="preserve">======
ID#AAABcH5toWI
Mr Benjamin David Fry    (2025-01-31 14:26:32)
Overview: The unique PID box IDs.
Detail: Manually entered between 25 and -25.
</t>
      </text>
    </comment>
    <comment ref="AY10" authorId="0">
      <text>
        <t xml:space="preserve">======
ID#AAABcH5toO8
Mr Benjamin David Fry    (2025-01-31 14:26:31)
Overview: The unique PID box IDs.
Detail: Manually entered between 25 and -25.
</t>
      </text>
    </comment>
    <comment ref="AZ10" authorId="0">
      <text>
        <t xml:space="preserve">======
ID#AAABcH5toaI
Mr Benjamin David Fry    (2025-01-31 14:26:32)
Overview: The unique PID box IDs.
Detail: Manually entered between 25 and -25.
</t>
      </text>
    </comment>
    <comment ref="BA10" authorId="0">
      <text>
        <t xml:space="preserve">======
ID#AAABcH5tocA
Mr Benjamin David Fry    (2025-01-31 14:26:32)
Overview: The unique PID box IDs.
Detail: Manually entered between 25 and -25.
</t>
      </text>
    </comment>
    <comment ref="BB10" authorId="0">
      <text>
        <t xml:space="preserve">======
ID#AAABcH5tobw
Mr Benjamin David Fry    (2025-01-31 14:26:32)
Overview: The unique PID box IDs.
Detail: Manually entered between 25 and -25.
</t>
      </text>
    </comment>
    <comment ref="BC10" authorId="0">
      <text>
        <t xml:space="preserve">======
ID#AAABcH5toa4
Mr Benjamin David Fry    (2025-01-31 14:26:32)
Overview: The unique PID box IDs.
Detail: Manually entered between 25 and -25.
</t>
      </text>
    </comment>
    <comment ref="BD10" authorId="0">
      <text>
        <t xml:space="preserve">======
ID#AAABcH5toWA
Mr Benjamin David Fry    (2025-01-31 14:26:32)
Overview: The unique PID box IDs.
Detail: Manually entered between 25 and -25.
</t>
      </text>
    </comment>
    <comment ref="BE10" authorId="0">
      <text>
        <t xml:space="preserve">======
ID#AAABcH5toS4
Mr Benjamin David Fry    (2025-01-31 14:26:31)
Overview: The unique PID box IDs.
Detail: Manually entered between 25 and -25.
</t>
      </text>
    </comment>
    <comment ref="BF10" authorId="0">
      <text>
        <t xml:space="preserve">======
ID#AAABcH5tobs
Mr Benjamin David Fry    (2025-01-31 14:26:32)
Overview: The unique PID box IDs.
Detail: Manually entered between 25 and -25.
</t>
      </text>
    </comment>
    <comment ref="BG10" authorId="0">
      <text>
        <t xml:space="preserve">======
ID#AAABcH5tobA
Mr Benjamin David Fry    (2025-01-31 14:26:32)
Overview: The unique PID box IDs.
Detail: Manually entered between 25 and -25.
</t>
      </text>
    </comment>
    <comment ref="BH10" authorId="0">
      <text>
        <t xml:space="preserve">======
ID#AAABcH5toRk
Mr Benjamin David Fry    (2025-01-31 14:26:31)
Overview: The unique PID box IDs.
Detail: Manually entered between 25 and -25.
</t>
      </text>
    </comment>
    <comment ref="BI10" authorId="0">
      <text>
        <t xml:space="preserve">======
ID#AAABcH5toPM
Mr Benjamin David Fry    (2025-01-31 14:26:31)
Overview: The unique PID box IDs.
Detail: Manually entered between 25 and -25.
</t>
      </text>
    </comment>
    <comment ref="BJ10" authorId="0">
      <text>
        <t xml:space="preserve">======
ID#AAABcH5toOs
Mr Benjamin David Fry    (2025-01-31 14:26:31)
Overview: The unique PID box IDs.
Detail: Manually entered between 25 and -25.
</t>
      </text>
    </comment>
    <comment ref="BK10" authorId="0">
      <text>
        <t xml:space="preserve">======
ID#AAABcH5toaQ
Mr Benjamin David Fry    (2025-01-31 14:26:32)
Overview: The unique PID box IDs.
Detail: Manually entered between 25 and -25.
</t>
      </text>
    </comment>
    <comment ref="BL10" authorId="0">
      <text>
        <t xml:space="preserve">======
ID#AAABcH5toc8
Mr Benjamin David Fry    (2025-01-31 14:26:32)
Overview: The unique PID box IDs.
Detail: Manually entered between 25 and -25.
</t>
      </text>
    </comment>
    <comment ref="BM10" authorId="0">
      <text>
        <t xml:space="preserve">======
ID#AAABcH5toUQ
Mr Benjamin David Fry    (2025-01-31 14:26:32)
Overview: The unique PID box IDs.
Detail: Manually entered between 25 and -25.
</t>
      </text>
    </comment>
    <comment ref="BN10" authorId="0">
      <text>
        <t xml:space="preserve">======
ID#AAABcH5tocQ
Mr Benjamin David Fry    (2025-01-31 14:26:32)
Overview: The unique PID box IDs.
Detail: Manually entered between 25 and -25.
</t>
      </text>
    </comment>
    <comment ref="BO10" authorId="0">
      <text>
        <t xml:space="preserve">======
ID#AAABcH5toZU
Mr Benjamin David Fry    (2025-01-31 14:26:32)
Overview: The unique PID box IDs.
Detail: Manually entered between 25 and -25.
</t>
      </text>
    </comment>
    <comment ref="BP10" authorId="0">
      <text>
        <t xml:space="preserve">======
ID#AAABcH5toVs
Mr Benjamin David Fry    (2025-01-31 14:26:32)
Overview: The unique PID box IDs.
Detail: Manually entered between 25 and -25.
</t>
      </text>
    </comment>
    <comment ref="BQ10" authorId="0">
      <text>
        <t xml:space="preserve">======
ID#AAABcH5toTQ
Mr Benjamin David Fry    (2025-01-31 14:26:31)
Overview: The unique PID box IDs.
Detail: Manually entered between 25 and -25.
</t>
      </text>
    </comment>
    <comment ref="BR10" authorId="0">
      <text>
        <t xml:space="preserve">======
ID#AAABcH5tobI
Mr Benjamin David Fry    (2025-01-31 14:26:32)
Overview: The unique PID box IDs.
Detail: Manually entered between 25 and -25.
</t>
      </text>
    </comment>
    <comment ref="BS10" authorId="0">
      <text>
        <t xml:space="preserve">======
ID#AAABcH5toPA
Mr Benjamin David Fry    (2025-01-31 14:26:31)
Overview: The unique PID box IDs.
Detail: Manually entered between 25 and -25.
</t>
      </text>
    </comment>
    <comment ref="BT10" authorId="0">
      <text>
        <t xml:space="preserve">======
ID#AAABcH5todc
Mr Benjamin David Fry    (2025-01-31 14:26:32)
Overview: The unique PID box IDs.
Detail: Manually entered between 25 and -25.
</t>
      </text>
    </comment>
    <comment ref="BU10" authorId="0">
      <text>
        <t xml:space="preserve">======
ID#AAABcH5tod0
Mr Benjamin David Fry    (2025-01-31 14:26:32)
Overview: The unique PID box IDs.
Detail: Manually entered between 25 and -25.
</t>
      </text>
    </comment>
    <comment ref="BV10" authorId="0">
      <text>
        <t xml:space="preserve">======
ID#AAABcH5toVc
Mr Benjamin David Fry    (2025-01-31 14:26:32)
Overview: The unique PID box IDs.
Detail: Manually entered between 25 and -25.
</t>
      </text>
    </comment>
    <comment ref="BW10" authorId="0">
      <text>
        <t xml:space="preserve">======
ID#AAABcH5toRQ
Mr Benjamin David Fry    (2025-01-31 14:26:31)
Overview: The unique PID box IDs.
Detail: Manually entered between 25 and -25.
</t>
      </text>
    </comment>
    <comment ref="BX10" authorId="0">
      <text>
        <t xml:space="preserve">======
ID#AAABcH5toRc
Mr Benjamin David Fry    (2025-01-31 14:26:31)
Overview: The unique PID box IDs.
Detail: Manually entered between 25 and -25.
</t>
      </text>
    </comment>
    <comment ref="BY10" authorId="0">
      <text>
        <t xml:space="preserve">======
ID#AAABcH5toWE
Mr Benjamin David Fry    (2025-01-31 14:26:32)
Overview: The unique PID box IDs.
Detail: Manually entered between 25 and -25.
</t>
      </text>
    </comment>
    <comment ref="BZ10" authorId="0">
      <text>
        <t xml:space="preserve">======
ID#AAABcH5todg
Mr Benjamin David Fry    (2025-01-31 14:26:32)
Overview: The unique PID box IDs.
Detail: Manually entered between 25 and -25.
</t>
      </text>
    </comment>
    <comment ref="CA10" authorId="0">
      <text>
        <t xml:space="preserve">======
ID#AAABcH5toYk
Mr Benjamin David Fry    (2025-01-31 14:26:32)
Overview: The unique PID box IDs.
Detail: Manually entered between 25 and -25.
</t>
      </text>
    </comment>
    <comment ref="CB10" authorId="0">
      <text>
        <t xml:space="preserve">======
ID#AAABcH5toPg
Mr Benjamin David Fry    (2025-01-31 14:26:31)
Overview: The unique PID box IDs.
Detail: Manually entered between 25 and -25.
</t>
      </text>
    </comment>
    <comment ref="CC10" authorId="0">
      <text>
        <t xml:space="preserve">======
ID#AAABcH5toXA
Mr Benjamin David Fry    (2025-01-31 14:26:32)
Overview: The unique PID box IDs.
Detail: Manually entered between 25 and -25.
</t>
      </text>
    </comment>
    <comment ref="CD10" authorId="0">
      <text>
        <t xml:space="preserve">======
ID#AAABcH5toWg
Mr Benjamin David Fry    (2025-01-31 14:26:32)
Overview: The unique PID box IDs.
Detail: Manually entered between 25 and -25.
</t>
      </text>
    </comment>
    <comment ref="CE10" authorId="0">
      <text>
        <t xml:space="preserve">======
ID#AAABcH5toXU
Mr Benjamin David Fry    (2025-01-31 14:26:32)
Overview: The unique PID box IDs.
Detail: Manually entered between 25 and -25.
</t>
      </text>
    </comment>
    <comment ref="CF10" authorId="0">
      <text>
        <t xml:space="preserve">======
ID#AAABcH5toZ4
Mr Benjamin David Fry    (2025-01-31 14:26:32)
Overview: The unique PID box IDs.
Detail: Manually entered between 25 and -25.
</t>
      </text>
    </comment>
    <comment ref="CG10" authorId="0">
      <text>
        <t xml:space="preserve">======
ID#AAABcH5toXg
Mr Benjamin David Fry    (2025-01-31 14:26:32)
Overview: The unique PID box IDs.
Detail: Manually entered between 25 and -25.
</t>
      </text>
    </comment>
    <comment ref="CH10" authorId="0">
      <text>
        <t xml:space="preserve">======
ID#AAABcH5toUY
Mr Benjamin David Fry    (2025-01-31 14:26:32)
Overview: The unique PID box IDs.
Detail: Manually entered between 25 and -25.
</t>
      </text>
    </comment>
    <comment ref="CI10" authorId="0">
      <text>
        <t xml:space="preserve">======
ID#AAABcH5toUE
Mr Benjamin David Fry    (2025-01-31 14:26:32)
Overview: The unique PID box IDs.
Detail: Manually entered between 25 and -25.
</t>
      </text>
    </comment>
    <comment ref="CJ10" authorId="0">
      <text>
        <t xml:space="preserve">======
ID#AAABcH5toR0
Mr Benjamin David Fry    (2025-01-31 14:26:31)
Overview: The unique PID box IDs.
Detail: Manually entered between 25 and -25.
</t>
      </text>
    </comment>
    <comment ref="CL10" authorId="0">
      <text>
        <t xml:space="preserve">======
ID#AAABcH5toPw
Mr Benjamin David Fry    (2025-01-31 14:26:31)
Overview: The unique PID box IDs.
Detail: Manually entered between 25 and -25.
</t>
      </text>
    </comment>
    <comment ref="CM10" authorId="0">
      <text>
        <t xml:space="preserve">======
ID#AAABcH5toW4
Mr Benjamin David Fry    (2025-01-31 14:26:32)
Overview: The unique PID box IDs.
Detail: Manually entered between 25 and -25.
</t>
      </text>
    </comment>
    <comment ref="CN10" authorId="0">
      <text>
        <t xml:space="preserve">======
ID#AAABcH5toSk
Mr Benjamin David Fry    (2025-01-31 14:26:31)
Overview: The unique PID box IDs.
Detail: Manually entered between 25 and -25.
</t>
      </text>
    </comment>
    <comment ref="CO10" authorId="0">
      <text>
        <t xml:space="preserve">======
ID#AAABcH5toO0
Mr Benjamin David Fry    (2025-01-31 14:26:31)
Overview: The unique PID box IDs.
Detail: Manually entered between 25 and -25.
</t>
      </text>
    </comment>
    <comment ref="CP10" authorId="0">
      <text>
        <t xml:space="preserve">======
ID#AAABcH5tocg
Mr Benjamin David Fry    (2025-01-31 14:26:32)
Overview: The unique PID box IDs.
Detail: Manually entered between 25 and -25.
</t>
      </text>
    </comment>
    <comment ref="CQ10" authorId="0">
      <text>
        <t xml:space="preserve">======
ID#AAABcH5tocc
Mr Benjamin David Fry    (2025-01-31 14:26:32)
Overview: The unique PID box IDs.
Detail: Manually entered between 25 and -25.
</t>
      </text>
    </comment>
    <comment ref="CR10" authorId="0">
      <text>
        <t xml:space="preserve">======
ID#AAABcH5toc0
Mr Benjamin David Fry    (2025-01-31 14:26:32)
Overview: The unique PID box IDs.
Detail: Manually entered between 25 and -25.
</t>
      </text>
    </comment>
    <comment ref="CS10" authorId="0">
      <text>
        <t xml:space="preserve">======
ID#AAABcH5tocM
Mr Benjamin David Fry    (2025-01-31 14:26:32)
Overview: The unique PID box IDs.
Detail: Manually entered between 25 and -25.
</t>
      </text>
    </comment>
    <comment ref="CT10" authorId="0">
      <text>
        <t xml:space="preserve">======
ID#AAABcH5toSY
Mr Benjamin David Fry    (2025-01-31 14:26:31)
Overview: The unique PID box IDs.
Detail: Manually entered between 25 and -25.
</t>
      </text>
    </comment>
    <comment ref="CU10" authorId="0">
      <text>
        <t xml:space="preserve">======
ID#AAABcH5toQ0
Mr Benjamin David Fry    (2025-01-31 14:26:31)
Overview: The unique PID box IDs.
Detail: Manually entered between 25 and -25.
</t>
      </text>
    </comment>
    <comment ref="CV10" authorId="0">
      <text>
        <t xml:space="preserve">======
ID#AAABcH5toUA
Mr Benjamin David Fry    (2025-01-31 14:26:32)
Overview: The unique PID box IDs.
Detail: Manually entered between 25 and -25.
</t>
      </text>
    </comment>
    <comment ref="CW10" authorId="0">
      <text>
        <t xml:space="preserve">======
ID#AAABcH5toSA
Mr Benjamin David Fry    (2025-01-31 14:26:31)
Overview: The unique PID box IDs.
Detail: Manually entered between 25 and -25.
</t>
      </text>
    </comment>
    <comment ref="CX10" authorId="0">
      <text>
        <t xml:space="preserve">======
ID#AAABcH5toYY
Mr Benjamin David Fry    (2025-01-31 14:26:32)
Overview: The unique PID box IDs.
Detail: Manually entered between 25 and -25.
</t>
      </text>
    </comment>
    <comment ref="CY10" authorId="0">
      <text>
        <t xml:space="preserve">======
ID#AAABcH5tocY
Mr Benjamin David Fry    (2025-01-31 14:26:32)
Overview: The unique PID box IDs.
Detail: Manually entered between 25 and -25.
</t>
      </text>
    </comment>
    <comment ref="CZ10" authorId="0">
      <text>
        <t xml:space="preserve">======
ID#AAABcH5toUc
Mr Benjamin David Fry    (2025-01-31 14:26:32)
Overview: The unique PID box IDs.
Detail: Manually entered between 25 and -25.
</t>
      </text>
    </comment>
    <comment ref="DA10" authorId="0">
      <text>
        <t xml:space="preserve">======
ID#AAABcH5toTU
Mr Benjamin David Fry    (2025-01-31 14:26:31)
Overview: The unique PID box IDs.
Detail: Manually entered between 25 and -25.
</t>
      </text>
    </comment>
    <comment ref="DB10" authorId="0">
      <text>
        <t xml:space="preserve">======
ID#AAABcH5toSc
Mr Benjamin David Fry    (2025-01-31 14:26:31)
Overview: The unique PID box IDs.
Detail: Manually entered between 25 and -25.
</t>
      </text>
    </comment>
    <comment ref="DC10" authorId="0">
      <text>
        <t xml:space="preserve">======
ID#AAABcH5toP0
Mr Benjamin David Fry    (2025-01-31 14:26:31)
Overview: The unique PID box IDs.
Detail: Manually entered between 25 and -25.
</t>
      </text>
    </comment>
    <comment ref="DD10" authorId="0">
      <text>
        <t xml:space="preserve">======
ID#AAABcH5toPE
Mr Benjamin David Fry    (2025-01-31 14:26:31)
Overview: The unique PID box IDs.
Detail: Manually entered between 25 and -25.
</t>
      </text>
    </comment>
    <comment ref="DE10" authorId="0">
      <text>
        <t xml:space="preserve">======
ID#AAABcH5toRM
Mr Benjamin David Fry    (2025-01-31 14:26:31)
Overview: The unique PID box IDs.
Detail: Manually entered between 25 and -25.
</t>
      </text>
    </comment>
    <comment ref="DF10" authorId="0">
      <text>
        <t xml:space="preserve">======
ID#AAABcH5toT4
Mr Benjamin David Fry    (2025-01-31 14:26:32)
Overview: The unique PID box IDs.
Detail: Manually entered between 25 and -25.
</t>
      </text>
    </comment>
    <comment ref="DG10" authorId="0">
      <text>
        <t xml:space="preserve">======
ID#AAABcH5todk
Mr Benjamin David Fry    (2025-01-31 14:26:32)
Overview: The unique PID box IDs.
Detail: Manually entered between 25 and -25.
</t>
      </text>
    </comment>
    <comment ref="DH10" authorId="0">
      <text>
        <t xml:space="preserve">======
ID#AAABcH5toNo
Mr Benjamin David Fry    (2025-01-31 14:26:31)
Overview: The unique PID box IDs.
Detail: Manually entered between 25 and -25.
</t>
      </text>
    </comment>
    <comment ref="DI10" authorId="0">
      <text>
        <t xml:space="preserve">======
ID#AAABcH5toV4
Mr Benjamin David Fry    (2025-01-31 14:26:32)
Overview: The unique PID box IDs.
Detail: Manually entered between 25 and -25.
</t>
      </text>
    </comment>
    <comment ref="DJ10" authorId="0">
      <text>
        <t xml:space="preserve">======
ID#AAABcH5toSM
Mr Benjamin David Fry    (2025-01-31 14:26:31)
Overview: The unique PID box IDs.
Detail: Manually entered between 25 and -25.
</t>
      </text>
    </comment>
    <comment ref="DK10" authorId="0">
      <text>
        <t xml:space="preserve">======
ID#AAABcH5toTM
Mr Benjamin David Fry    (2025-01-31 14:26:31)
Overview: The unique PID box IDs.
Detail: Manually entered between 25 and -25.
</t>
      </text>
    </comment>
    <comment ref="DL10" authorId="0">
      <text>
        <t xml:space="preserve">======
ID#AAABcH5toVo
Mr Benjamin David Fry    (2025-01-31 14:26:32)
Overview: The unique PID box IDs.
Detail: Manually entered between 25 and -25.
</t>
      </text>
    </comment>
    <comment ref="DM10" authorId="0">
      <text>
        <t xml:space="preserve">======
ID#AAABcH5toa8
Mr Benjamin David Fry    (2025-01-31 14:26:32)
Overview: The unique PID box IDs.
Detail: Manually entered between 25 and -25.
</t>
      </text>
    </comment>
    <comment ref="DN10" authorId="0">
      <text>
        <t xml:space="preserve">======
ID#AAABcH5toY8
Mr Benjamin David Fry    (2025-01-31 14:26:32)
Overview: The unique PID box IDs.
Detail: Manually entered between 25 and -25.
</t>
      </text>
    </comment>
    <comment ref="DO10" authorId="0">
      <text>
        <t xml:space="preserve">======
ID#AAABcH5tob4
Mr Benjamin David Fry    (2025-01-31 14:26:32)
Overview: The unique PID box IDs.
Detail: Manually entered between 25 and -25.
</t>
      </text>
    </comment>
    <comment ref="DP10" authorId="0">
      <text>
        <t xml:space="preserve">======
ID#AAABcH5toak
Mr Benjamin David Fry    (2025-01-31 14:26:32)
Overview: The unique PID box IDs.
Detail: Manually entered between 25 and -25.
</t>
      </text>
    </comment>
    <comment ref="DQ10" authorId="0">
      <text>
        <t xml:space="preserve">======
ID#AAABcH5toQs
Mr Benjamin David Fry    (2025-01-31 14:26:31)
Overview: The unique PID box IDs.
Detail: Manually entered between 25 and -25.
</t>
      </text>
    </comment>
    <comment ref="DR10" authorId="0">
      <text>
        <t xml:space="preserve">======
ID#AAABcH5toSs
Mr Benjamin David Fry    (2025-01-31 14:26:31)
Overview: The unique PID box IDs.
Detail: Manually entered between 25 and -25.
</t>
      </text>
    </comment>
    <comment ref="DS10" authorId="0">
      <text>
        <t xml:space="preserve">======
ID#AAABcH5toZs
Mr Benjamin David Fry    (2025-01-31 14:26:32)
Overview: The unique PID box IDs.
Detail: Manually entered between 25 and -25.
</t>
      </text>
    </comment>
    <comment ref="DT10" authorId="0">
      <text>
        <t xml:space="preserve">======
ID#AAABcH5toc4
Mr Benjamin David Fry    (2025-01-31 14:26:32)
Overview: The unique PID box IDs.
Detail: Manually entered between 25 and -25.
</t>
      </text>
    </comment>
    <comment ref="DU10" authorId="0">
      <text>
        <t xml:space="preserve">======
ID#AAABcH5toPs
Mr Benjamin David Fry    (2025-01-31 14:26:31)
Overview: The unique PID box IDs.
Detail: Manually entered between 25 and -25.
</t>
      </text>
    </comment>
    <comment ref="DV10" authorId="0">
      <text>
        <t xml:space="preserve">======
ID#AAABcH5toRw
Mr Benjamin David Fry    (2025-01-31 14:26:31)
Overview: The unique PID box IDs.
Detail: Manually entered between 25 and -25.
</t>
      </text>
    </comment>
    <comment ref="DW10" authorId="0">
      <text>
        <t xml:space="preserve">======
ID#AAABcH5toXo
Mr Benjamin David Fry    (2025-01-31 14:26:32)
Overview: The unique PID box IDs.
Detail: Manually entered between 25 and -25.
</t>
      </text>
    </comment>
    <comment ref="DX10" authorId="0">
      <text>
        <t xml:space="preserve">======
ID#AAABcH5toQw
Mr Benjamin David Fry    (2025-01-31 14:26:31)
Overview: The unique PID box IDs.
Detail: Manually entered between 25 and -25.
</t>
      </text>
    </comment>
    <comment ref="DY10" authorId="0">
      <text>
        <t xml:space="preserve">======
ID#AAABcH5toaU
Mr Benjamin David Fry    (2025-01-31 14:26:32)
Overview: The unique PID box IDs.
Detail: Manually entered between 25 and -25.
</t>
      </text>
    </comment>
    <comment ref="DZ10" authorId="0">
      <text>
        <t xml:space="preserve">======
ID#AAABcH5toSE
Mr Benjamin David Fry    (2025-01-31 14:26:31)
Overview: The unique PID box IDs.
Detail: Manually entered between 25 and -25.
</t>
      </text>
    </comment>
    <comment ref="EA10" authorId="0">
      <text>
        <t xml:space="preserve">======
ID#AAABcH5toQo
Mr Benjamin David Fry    (2025-01-31 14:26:31)
Overview: The unique PID box IDs.
Detail: Manually entered between 25 and -25.
</t>
      </text>
    </comment>
    <comment ref="EB10" authorId="0">
      <text>
        <t xml:space="preserve">======
ID#AAABcH5toaY
Mr Benjamin David Fry    (2025-01-31 14:26:32)
Overview: The unique PID box IDs.
Detail: Manually entered between 25 and -25.
</t>
      </text>
    </comment>
    <comment ref="EC10" authorId="0">
      <text>
        <t xml:space="preserve">======
ID#AAABcH5toQk
Mr Benjamin David Fry    (2025-01-31 14:26:31)
Overview: The unique PID box IDs.
Detail: Manually entered between 25 and -25.
</t>
      </text>
    </comment>
    <comment ref="ED10" authorId="0">
      <text>
        <t xml:space="preserve">======
ID#AAABcH5toaA
Mr Benjamin David Fry    (2025-01-31 14:26:32)
Overview: The unique PID box IDs.
Detail: Manually entered between 25 and -25.
</t>
      </text>
    </comment>
    <comment ref="EE10" authorId="0">
      <text>
        <t xml:space="preserve">======
ID#AAABcH5toWs
Mr Benjamin David Fry    (2025-01-31 14:26:32)
Overview: The unique PID box IDs.
Detail: Manually entered between 25 and -25.
</t>
      </text>
    </comment>
    <comment ref="EF10" authorId="0">
      <text>
        <t xml:space="preserve">======
ID#AAABcH5toTk
Mr Benjamin David Fry    (2025-01-31 14:26:32)
Overview: The unique PID box IDs.
Detail: Manually entered between 25 and -25.
</t>
      </text>
    </comment>
    <comment ref="EG10" authorId="0">
      <text>
        <t xml:space="preserve">======
ID#AAABcH5tobQ
Mr Benjamin David Fry    (2025-01-31 14:26:32)
Overview: The unique PID box IDs.
Detail: Manually entered between 25 and -25.
</t>
      </text>
    </comment>
    <comment ref="EH10" authorId="0">
      <text>
        <t xml:space="preserve">======
ID#AAABcH5toN0
Mr Benjamin David Fry    (2025-01-31 14:26:31)
Overview: The unique PID box IDs.
Detail: Manually entered between 25 and -25.
</t>
      </text>
    </comment>
    <comment ref="EI10" authorId="0">
      <text>
        <t xml:space="preserve">======
ID#AAABcH5toXs
Mr Benjamin David Fry    (2025-01-31 14:26:32)
Overview: The unique PID box IDs.
Detail: Manually entered between 25 and -25.
</t>
      </text>
    </comment>
    <comment ref="B11" authorId="0">
      <text>
        <t xml:space="preserve">======
ID#AAABcH5toRU
Mr Benjamin David Fry    (2025-01-31 14:26:31)
Pulls through the Risk Ref from the "Risk Register" tab.
</t>
      </text>
    </comment>
    <comment ref="C11" authorId="0">
      <text>
        <t xml:space="preserve">======
ID#AAABcH5toNw
Mr Benjamin David Fry    (2025-01-31 14:26:31)
Pulls through the Risk title from the "Risk Register" tab.
</t>
      </text>
    </comment>
    <comment ref="D11" authorId="0">
      <text>
        <t xml:space="preserve">======
ID#AAABcH5toUI
Mr Benjamin David Fry    (2025-01-31 14:26:32)
Pulls through the "Type" (threat/Opp) from the "Risk Register" tab.
</t>
      </text>
    </comment>
    <comment ref="E11" authorId="0">
      <text>
        <t xml:space="preserve">======
ID#AAABcH5toQM
Mr Benjamin David Fry    (2025-01-31 14:26:31)
Pulls through the "status" (live/draft/retired) from the "Risk Register" tab.
</t>
      </text>
    </comment>
    <comment ref="G11" authorId="0">
      <text>
        <t xml:space="preserve">======
ID#AAABcH5toR4
Details    (2025-01-31 14:26:31)
This checks to see if the risk is;
1. An Opportunity.
2. Is "Live".
3. Has a Current Score (ensures that this has been filled in correctly). 
Where these criteria are satisfied it ranks the current score using the RANK function i.e. the highest score will be rank 1.
</t>
      </text>
    </comment>
    <comment ref="H11" authorId="0">
      <text>
        <t xml:space="preserve">======
ID#AAABcH5toXw
Details    (2025-01-31 14:26:32)
This checks to see if the risk is;
1. An Opportunity.
2. Is "Live".
3. Has a Current Score (ensures that this has been filled in correctly). 
Where these criteria are satisfied it ranks the current score using the RANK function i.e. the highest score will be rank 1.
</t>
      </text>
    </comment>
    <comment ref="J11" authorId="0">
      <text>
        <t xml:space="preserve">======
ID#AAABcH5toco
Details    (2025-01-31 14:26:32)
Compound IF statement, compares the probability in the risk to the probability bandings in the Scoring Scheme tab.
</t>
      </text>
    </comment>
    <comment ref="K11" authorId="0">
      <text>
        <t xml:space="preserve">======
ID#AAABcH5toTs
Details    (2025-01-31 14:26:32)
Compound IF statement, compares the probability in the risk to the cost bandings in the Scoring Scheme tab.
</t>
      </text>
    </comment>
    <comment ref="L11" authorId="0">
      <text>
        <t xml:space="preserve">======
ID#AAABcH5toeI
Details    (2025-01-31 14:26:32)
Compound IF statement, compares the probability in the risk to the achedule bandings in the Scoring Scheme tab.
</t>
      </text>
    </comment>
    <comment ref="M11" authorId="0">
      <text>
        <t xml:space="preserve">======
ID#AAABcH5toY4
Detail    (2025-01-31 14:26:32)
Used for consistency, this just pulls through a manually entered quality impact using an =.
</t>
      </text>
    </comment>
    <comment ref="N11" authorId="0">
      <text>
        <t xml:space="preserve">======
ID#AAABcH5toN8
Detail    (2025-01-31 14:26:31)
Forumlas just check to see if the risk is an opportunity, if it is it returns -1. If the risk is a threat it will return 1. This will be used later to determine the final risk score e.g. -25 for a large opportunity and simplifies the overall lookup to determine the score.
</t>
      </text>
    </comment>
    <comment ref="O11" authorId="0">
      <text>
        <t xml:space="preserve">======
ID#AAABcH5toOk
Details    (2025-01-31 14:26:31)
The key to this formula is the 3 MATCH functions. These each look up the corresponding row in there relevant scale on the Scoring Scheme tab. For example VH would return 6 where as Nil would return 1. 
The IF functions around these MATCH functions are purely for error checking and where an impact is blank returns 0. 
A MAX function is used to determine which of these 3 values is the highed. This is used by an INDEX function to look up the correct rating e.g. VH, H, M etc. In effect the INDEX converts the Max row number back into an assessment band.
</t>
      </text>
    </comment>
    <comment ref="P11" authorId="0">
      <text>
        <t xml:space="preserve">======
ID#AAABcH5toOY
Details    (2025-01-31 14:26:31)
The two MATCH functions search for a row/column referent for the liklihood and impact of the risk based on the Liklihood Rating and Highest Impact columns.
These feed the correct refence into the INDEX which will return the correct PIG value. The if statement is there for error checking to handle blanks in the Liklihood and Max Impact. 
The multiplication at the end just times the end score by 1 or -1 depending on if the risk is a threat of an opportunity.
</t>
      </text>
    </comment>
    <comment ref="R11" authorId="0">
      <text>
        <t xml:space="preserve">======
ID#AAABcH5toT8
Details    (2025-01-31 14:26:32)
Checks if the risk is both a "Threat" and that it is "Live" if these conditions are met the cost impact of the risk is pulled from the Risk Register.
</t>
      </text>
    </comment>
    <comment ref="S11" authorId="0">
      <text>
        <t xml:space="preserve">======
ID#AAABcH5toXk
Details    (2025-01-31 14:26:32)
Checks to see if the risk is a threat and is live. If these criteria are met it multiplies the cost impact by the probabilty and if not it remains £0.
</t>
      </text>
    </comment>
    <comment ref="T11" authorId="0">
      <text>
        <t xml:space="preserve">======
ID#AAABcH5tods
Details    (2025-01-31 14:26:32)
Checks to see if the risk is a opportunity and is live. If these criteria are met it multiplies the cost impact by the probabilty and if not it remains £0.
</t>
      </text>
    </comment>
    <comment ref="U11" authorId="0">
      <text>
        <t xml:space="preserve">======
ID#AAABcH5tobk
Details    (2025-01-31 14:26:32)
Allows the RR to display the weighted cost (irrespective of if the risk is an opp or a threat). This sums the Current Weighted Cost (Threat) and Current Weighted Cost (Opps) columns (there will only be values in one of these columns.
</t>
      </text>
    </comment>
    <comment ref="W11" authorId="0">
      <text>
        <t xml:space="preserve">======
ID#AAABcH5toVI
Detail    (2025-01-31 14:26:32)
This checks to see if this risk is "Retired - Rejected" if it is the value will be £0 if it is not the value will equal the value on the Risk Register. 
Only Retired-Reject has been used to filter out treatment coasts as the treatment actions will be required for other types of retirement (although this may already be spent).
</t>
      </text>
    </comment>
    <comment ref="Y11" authorId="0">
      <text>
        <t xml:space="preserve">======
ID#AAABcH5toYc
Details    (2025-01-31 14:26:32)
Compound IF statement, compares the probability in the risk to the probability bandings in the Scoring Scheme tab.
</t>
      </text>
    </comment>
    <comment ref="Z11" authorId="0">
      <text>
        <t xml:space="preserve">======
ID#AAABcH5toXE
Details    (2025-01-31 14:26:32)
Compound IF statement, compares the probability in the risk to the cost bandings in the Scoring Scheme tab.
</t>
      </text>
    </comment>
    <comment ref="AA11" authorId="0">
      <text>
        <t xml:space="preserve">======
ID#AAABcH5toXI
Details    (2025-01-31 14:26:32)
Compound IF statement, compares the probability in the risk to the achedule bandings in the Scoring Scheme tab.
</t>
      </text>
    </comment>
    <comment ref="AB11" authorId="0">
      <text>
        <t xml:space="preserve">======
ID#AAABcH5toSI
Detail    (2025-01-31 14:26:31)
Used for consistency, this just pulls through a manually entered quality impact using an =.
</t>
      </text>
    </comment>
    <comment ref="AC11" authorId="0">
      <text>
        <t xml:space="preserve">======
ID#AAABcH5toaw
Detail    (2025-01-31 14:26:32)
Forumlas just check to see if the risk is an opportunity, if it is it returns -1. If the risk is a threat it will return 1. This will be used later to determine the final risk score e.g. -25 for a large opportunity and simplifies the overall lookup to determine the score.
</t>
      </text>
    </comment>
    <comment ref="AD11" authorId="0">
      <text>
        <t xml:space="preserve">======
ID#AAABcH5tobc
Details    (2025-01-31 14:26:32)
The key to this formula is the 3 MATCH functions. These each look up the corresponding row in there relevant scale on the Scoring Scheme tab. For example VH would return 6 where as Nil would return 1. 
The IF functions around these MATCH functions are purely for error checking and where an impact is blank returns 0. 
A MAX function is used to determine which of these 3 values is the highed. This is used by an INDEX function to look up the correct rating e.g. VH, H, M etc. In effect the INDEX converts the Max row number back into an assessment band.
</t>
      </text>
    </comment>
    <comment ref="AE11" authorId="0">
      <text>
        <t xml:space="preserve">======
ID#AAABcH5toeM
Details    (2025-01-31 14:26:32)
The two MATCH functions search for a row/column referent for the liklihood and impact of the risk based on the Liklihood Rating and Highest Impact columns.
These feed the correct refence into the INDEX which will return the correct PIG value. The if statement is there for error checking to handle blanks in the Liklihood and Max Impact. 
The multiplication at the end just times the end score by 1 or -1 depending on if the risk is a threat of an opportunity.
</t>
      </text>
    </comment>
    <comment ref="AG11" authorId="0">
      <text>
        <t xml:space="preserve">======
ID#AAABcH5todQ
Details    (2025-01-31 14:26:32)
Checks if the risk is both a "Threat" and that it is "Live" if these conditions are met the cost impact of the risk is pulled from the Risk Register.
</t>
      </text>
    </comment>
    <comment ref="AH11" authorId="0">
      <text>
        <t xml:space="preserve">======
ID#AAABcH5toOw
Details    (2025-01-31 14:26:31)
Checks to see if the risk is a threat and is either live or draft. If these criteria are met it multiplies the cost impact by the probabilty and if not it remains £0.
</t>
      </text>
    </comment>
    <comment ref="AI11" authorId="0">
      <text>
        <t xml:space="preserve">======
ID#AAABcH5toU0
Details    (2025-01-31 14:26:32)
Checks to see if the risk is a opportunity and is either live or draft. If these criteria are met it multiplies the cost impact by the probabilty and if not it remains £0.
</t>
      </text>
    </comment>
    <comment ref="AJ11" authorId="0">
      <text>
        <t xml:space="preserve">======
ID#AAABcH5toUM
Details    (2025-01-31 14:26:32)
Allows the RR to display the weighted cost (irrespective of if the risk is an opp or a threat). This sums the Current Weighted Cost (Threat) and Current Weighted Cost (Opps) columns (there will only be values in one of these columns.
</t>
      </text>
    </comment>
    <comment ref="AL11" authorId="0">
      <text>
        <t xml:space="preserve">======
ID#AAABcH5toUg
Mr Benjamin David Fry    (2025-01-31 14:26:32)
Overview: Calculation that determines which box in the PIG the risk sits in based on its current assessment. This is needed as the actual PIG doesn't contain unique numbers.
Detail:
The formula detects if either the likelihood or impact is blank (this helps manage errors). If it is blank it will return an empty box, if not it will use lookups on the Unique PID table (hiden on Probability Impact Grid) to determine the unique box the risk should be displayed in.
</t>
      </text>
    </comment>
    <comment ref="AM11" authorId="0">
      <text>
        <t xml:space="preserve">======
ID#AAABcH5toT0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N11" authorId="0">
      <text>
        <t xml:space="preserve">======
ID#AAABcH5toQc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O11" authorId="0">
      <text>
        <t xml:space="preserve">======
ID#AAABcH5toP4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P11" authorId="0">
      <text>
        <t xml:space="preserve">======
ID#AAABcH5toOM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Q11" authorId="0">
      <text>
        <t xml:space="preserve">======
ID#AAABcH5toZM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R11" authorId="0">
      <text>
        <t xml:space="preserve">======
ID#AAABcH5toOg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S11" authorId="0">
      <text>
        <t xml:space="preserve">======
ID#AAABcH5toYA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T11" authorId="0">
      <text>
        <t xml:space="preserve">======
ID#AAABcH5toWw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U11" authorId="0">
      <text>
        <t xml:space="preserve">======
ID#AAABcH5toSU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V11" authorId="0">
      <text>
        <t xml:space="preserve">======
ID#AAABcH5toQg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W11" authorId="0">
      <text>
        <t xml:space="preserve">======
ID#AAABcH5tod4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X11" authorId="0">
      <text>
        <t xml:space="preserve">======
ID#AAABcH5toWY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Y11" authorId="0">
      <text>
        <t xml:space="preserve">======
ID#AAABcH5tocU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AZ11" authorId="0">
      <text>
        <t xml:space="preserve">======
ID#AAABcH5toW8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A11" authorId="0">
      <text>
        <t xml:space="preserve">======
ID#AAABcH5toNs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B11" authorId="0">
      <text>
        <t xml:space="preserve">======
ID#AAABcH5toXM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C11" authorId="0">
      <text>
        <t xml:space="preserve">======
ID#AAABcH5toV0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D11" authorId="0">
      <text>
        <t xml:space="preserve">======
ID#AAABcH5toTg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E11" authorId="0">
      <text>
        <t xml:space="preserve">======
ID#AAABcH5tocI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F11" authorId="0">
      <text>
        <t xml:space="preserve">======
ID#AAABcH5toPc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G11" authorId="0">
      <text>
        <t xml:space="preserve">======
ID#AAABcH5toZc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H11" authorId="0">
      <text>
        <t xml:space="preserve">======
ID#AAABcH5toZw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I11" authorId="0">
      <text>
        <t xml:space="preserve">======
ID#AAABcH5toXY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J11" authorId="0">
      <text>
        <t xml:space="preserve">======
ID#AAABcH5toQI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K11" authorId="0">
      <text>
        <t xml:space="preserve">======
ID#AAABcH5toW0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L11" authorId="0">
      <text>
        <t xml:space="preserve">======
ID#AAABcH5tob8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M11" authorId="0">
      <text>
        <t xml:space="preserve">======
ID#AAABcH5toSo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N11" authorId="0">
      <text>
        <t xml:space="preserve">======
ID#AAABcH5todI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O11" authorId="0">
      <text>
        <t xml:space="preserve">======
ID#AAABcH5tobo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P11" authorId="0">
      <text>
        <t xml:space="preserve">======
ID#AAABcH5toWk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Q11" authorId="0">
      <text>
        <t xml:space="preserve">======
ID#AAABcH5toRA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R11" authorId="0">
      <text>
        <t xml:space="preserve">======
ID#AAABcH5toWc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S11" authorId="0">
      <text>
        <t xml:space="preserve">======
ID#AAABcH5toOI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T11" authorId="0">
      <text>
        <t xml:space="preserve">======
ID#AAABcH5toaE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U11" authorId="0">
      <text>
        <t xml:space="preserve">======
ID#AAABcH5toao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V11" authorId="0">
      <text>
        <t xml:space="preserve">======
ID#AAABcH5toXc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W11" authorId="0">
      <text>
        <t xml:space="preserve">======
ID#AAABcH5toTI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X11" authorId="0">
      <text>
        <t xml:space="preserve">======
ID#AAABcH5todo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Y11" authorId="0">
      <text>
        <t xml:space="preserve">======
ID#AAABcH5toSw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BZ11" authorId="0">
      <text>
        <t xml:space="preserve">======
ID#AAABcH5toRY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A11" authorId="0">
      <text>
        <t xml:space="preserve">======
ID#AAABcH5toTw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B11" authorId="0">
      <text>
        <t xml:space="preserve">======
ID#AAABcH5toeE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C11" authorId="0">
      <text>
        <t xml:space="preserve">======
ID#AAABcH5tocs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D11" authorId="0">
      <text>
        <t xml:space="preserve">======
ID#AAABcH5toVM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E11" authorId="0">
      <text>
        <t xml:space="preserve">======
ID#AAABcH5toPU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F11" authorId="0">
      <text>
        <t xml:space="preserve">======
ID#AAABcH5toTo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G11" authorId="0">
      <text>
        <t xml:space="preserve">======
ID#AAABcH5toVg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H11" authorId="0">
      <text>
        <t xml:space="preserve">======
ID#AAABcH5toS0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I11" authorId="0">
      <text>
        <t xml:space="preserve">======
ID#AAABcH5toZA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J11" authorId="0">
      <text>
        <t xml:space="preserve">======
ID#AAABcH5toPk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K11" authorId="0">
      <text>
        <t xml:space="preserve">======
ID#AAABcH5toVk
Mr Benjamin David Fry    (2025-01-31 14:26:32)
Overview: Calculation that determines which box in the PIG the risk sits in based on its target assessment. This is needed as the actual PIG doesn't contain unique numbers.
Detail:
The formula detects if either the likelihood or impact is blank (this helps manage errors). If it is blank it will return an empty box, if not it will use lookups on the Unique PID table (hiden on Probability Impact Grid) to determine the unique box the risk should be displayed in.
</t>
      </text>
    </comment>
    <comment ref="CL11" authorId="0">
      <text>
        <t xml:space="preserve">======
ID#AAABcH5toY0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M11" authorId="0">
      <text>
        <t xml:space="preserve">======
ID#AAABcH5tod8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N11" authorId="0">
      <text>
        <t xml:space="preserve">======
ID#AAABcH5toOc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O11" authorId="0">
      <text>
        <t xml:space="preserve">======
ID#AAABcH5tobM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P11" authorId="0">
      <text>
        <t xml:space="preserve">======
ID#AAABcH5tock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Q11" authorId="0">
      <text>
        <t xml:space="preserve">======
ID#AAABcH5toQE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R11" authorId="0">
      <text>
        <t xml:space="preserve">======
ID#AAABcH5todM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S11" authorId="0">
      <text>
        <t xml:space="preserve">======
ID#AAABcH5todU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T11" authorId="0">
      <text>
        <t xml:space="preserve">======
ID#AAABcH5toQA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U11" authorId="0">
      <text>
        <t xml:space="preserve">======
ID#AAABcH5toYo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V11" authorId="0">
      <text>
        <t xml:space="preserve">======
ID#AAABcH5toUo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W11" authorId="0">
      <text>
        <t xml:space="preserve">======
ID#AAABcH5toZ8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X11" authorId="0">
      <text>
        <t xml:space="preserve">======
ID#AAABcH5toU4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Y11" authorId="0">
      <text>
        <t xml:space="preserve">======
ID#AAABcH5toRg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CZ11" authorId="0">
      <text>
        <t xml:space="preserve">======
ID#AAABcH5toYs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A11" authorId="0">
      <text>
        <t xml:space="preserve">======
ID#AAABcH5toN4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B11" authorId="0">
      <text>
        <t xml:space="preserve">======
ID#AAABcH5toZk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C11" authorId="0">
      <text>
        <t xml:space="preserve">======
ID#AAABcH5toZ0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D11" authorId="0">
      <text>
        <t xml:space="preserve">======
ID#AAABcH5toYE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E11" authorId="0">
      <text>
        <t xml:space="preserve">======
ID#AAABcH5toX4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F11" authorId="0">
      <text>
        <t xml:space="preserve">======
ID#AAABcH5toPQ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G11" authorId="0">
      <text>
        <t xml:space="preserve">======
ID#AAABcH5toP8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H11" authorId="0">
      <text>
        <t xml:space="preserve">======
ID#AAABcH5toV8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I11" authorId="0">
      <text>
        <t xml:space="preserve">======
ID#AAABcH5toQQ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J11" authorId="0">
      <text>
        <t xml:space="preserve">======
ID#AAABcH5toQU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K11" authorId="0">
      <text>
        <t xml:space="preserve">======
ID#AAABcH5toZE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L11" authorId="0">
      <text>
        <t xml:space="preserve">======
ID#AAABcH5toOQ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M11" authorId="0">
      <text>
        <t xml:space="preserve">======
ID#AAABcH5toOA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N11" authorId="0">
      <text>
        <t xml:space="preserve">======
ID#AAABcH5toX0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O11" authorId="0">
      <text>
        <t xml:space="preserve">======
ID#AAABcH5toTE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P11" authorId="0">
      <text>
        <t xml:space="preserve">======
ID#AAABcH5tobE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Q11" authorId="0">
      <text>
        <t xml:space="preserve">======
ID#AAABcH5toYQ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R11" authorId="0">
      <text>
        <t xml:space="preserve">======
ID#AAABcH5toX8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S11" authorId="0">
      <text>
        <t xml:space="preserve">======
ID#AAABcH5toag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T11" authorId="0">
      <text>
        <t xml:space="preserve">======
ID#AAABcH5toVQ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U11" authorId="0">
      <text>
        <t xml:space="preserve">======
ID#AAABcH5toPo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V11" authorId="0">
      <text>
        <t xml:space="preserve">======
ID#AAABcH5toUU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W11" authorId="0">
      <text>
        <t xml:space="preserve">======
ID#AAABcH5todA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X11" authorId="0">
      <text>
        <t xml:space="preserve">======
ID#AAABcH5toS8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Y11" authorId="0">
      <text>
        <t xml:space="preserve">======
ID#AAABcH5toU8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DZ11" authorId="0">
      <text>
        <t xml:space="preserve">======
ID#AAABcH5toRE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A11" authorId="0">
      <text>
        <t xml:space="preserve">======
ID#AAABcH5toVY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B11" authorId="0">
      <text>
        <t xml:space="preserve">======
ID#AAABcH5toR8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C11" authorId="0">
      <text>
        <t xml:space="preserve">======
ID#AAABcH5toO4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D11" authorId="0">
      <text>
        <t xml:space="preserve">======
ID#AAABcH5toac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E11" authorId="0">
      <text>
        <t xml:space="preserve">======
ID#AAABcH5toTA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F11" authorId="0">
      <text>
        <t xml:space="preserve">======
ID#AAABcH5toRI
Mr Benjamin David Fry    (2025-01-31 14:26:31)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G11" authorId="0">
      <text>
        <t xml:space="preserve">======
ID#AAABcH5toVU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H11" authorId="0">
      <text>
        <t xml:space="preserve">======
ID#AAABcH5toVw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 ref="EI11" authorId="0">
      <text>
        <t xml:space="preserve">======
ID#AAABcH5toZY
Mr Benjamin David Fry    (2025-01-31 14:26:32)
Summary: Checks to see if the risk should be in this unique PIG box (as defined by the numbers in the Uniue PIG Ref row). If it is it will display the risk ID. All entries in this column are concatanated at the end of the row. 
Details:
Compares the "Current Box" column to the number the "Unique PG Ref". If they match the risk ID is displayed.
</t>
      </text>
    </comment>
  </commentList>
</comments>
</file>

<file path=xl/sharedStrings.xml><?xml version="1.0" encoding="utf-8"?>
<sst xmlns="http://schemas.openxmlformats.org/spreadsheetml/2006/main" count="823" uniqueCount="823">
  <si>
    <t>Risk Register User Guide</t>
  </si>
  <si>
    <t>Worksheet Descriptions</t>
  </si>
  <si>
    <t>Worksheet</t>
  </si>
  <si>
    <t>Description</t>
  </si>
  <si>
    <t>User Guide</t>
  </si>
  <si>
    <t xml:space="preserve">Describes how to populate each field in the Risk Register. </t>
  </si>
  <si>
    <t>Risk Register</t>
  </si>
  <si>
    <r>
      <rPr>
        <sz val="11"/>
        <rFont val="NTR"/>
      </rPr>
      <t>Used to record and monitor risks to Project/Programme objectives.</t>
    </r>
    <r>
      <t xml:space="preserve">
</t>
    </r>
    <r>
      <rPr>
        <b/>
        <sz val="11"/>
        <rFont val="Yantramanav"/>
      </rPr>
      <t>Note:</t>
    </r>
    <r>
      <t xml:space="preserve">
</t>
    </r>
    <r>
      <rPr>
        <sz val="11"/>
        <rFont val="Yantramanav"/>
      </rPr>
      <t>This tab is unprotected to allow spell checking and cutting and pasting of risk lines. Please</t>
    </r>
    <r>
      <rPr>
        <b/>
        <sz val="11"/>
        <rFont val="Yantramanav"/>
      </rPr>
      <t xml:space="preserve"> DO NOT; </t>
    </r>
    <r>
      <t xml:space="preserve">
</t>
    </r>
    <r>
      <rPr>
        <sz val="11"/>
        <rFont val="Yantramanav"/>
      </rPr>
      <t>* Change any formulas (these will display a warning when you select formula cells).</t>
    </r>
    <r>
      <t xml:space="preserve">
</t>
    </r>
    <r>
      <rPr>
        <sz val="11"/>
        <rFont val="Yantramanav"/>
      </rPr>
      <t>* Add any columns of rows.</t>
    </r>
  </si>
  <si>
    <t>PRP</t>
  </si>
  <si>
    <t>A summary of top threats and opportunities, this table only displays live risks for presentation (draft and retired risks will be excluded).</t>
  </si>
  <si>
    <t>Heat Map</t>
  </si>
  <si>
    <t>A read-only heat map diagram that shows where all your live risks sit on the Likelihood-Impact Diagram (draft and retired risks are excluded).</t>
  </si>
  <si>
    <t>A4 Risk</t>
  </si>
  <si>
    <t xml:space="preserve">A read only view that allows you to enter the ID of a risk that required discussion and presents it in a way that more easily allows detailed discussion on it. This can be difficult to achieve with a long tabular view. </t>
  </si>
  <si>
    <t>Cost Profile</t>
  </si>
  <si>
    <t xml:space="preserve">A sheet that provides a basic time phased profile of cost. </t>
  </si>
  <si>
    <t>Scoring Scheme</t>
  </si>
  <si>
    <t xml:space="preserve">The scoring scheme being applies to the Risk Register (this sheet is locked but can be used for reference or inclusion in documentation). </t>
  </si>
  <si>
    <t>Likelihood Impact Grid</t>
  </si>
  <si>
    <t>The Probability-Impact Grid used to determine a risks overall "score". The highest of any selected impacts is used to determine the final score (this sheet is locked but can be used for reference or inclusion in documentation).</t>
  </si>
  <si>
    <t>Project Data</t>
  </si>
  <si>
    <t>Field Name</t>
  </si>
  <si>
    <t>Guidance</t>
  </si>
  <si>
    <t>Valid Inputs</t>
  </si>
  <si>
    <t>Project Name</t>
  </si>
  <si>
    <t xml:space="preserve">The name of the project or programme the Risk Register is for. </t>
  </si>
  <si>
    <t>Register Owner</t>
  </si>
  <si>
    <t xml:space="preserve">The name of the programme/project manager accountable for the risk register. </t>
  </si>
  <si>
    <t>Register Currency Units</t>
  </si>
  <si>
    <t>The currency units used in the Risk Register (note all entries must be in a common currency);</t>
  </si>
  <si>
    <t>The currency units used in the Risk Register (note all entries must be in a common format);
GBP - £
EUR - Euros
USD - US Dollars
AUD - Australian Dollars
QAR - Qatari Riyal
SAR - Saudi Riyal
*Other currencies can be added by selecting the cell and selecting Data -&gt; Data Validation and adding a new currency to the list.</t>
  </si>
  <si>
    <t>Estimated Project Costs</t>
  </si>
  <si>
    <t>The rough estimated costs for the overall Programme or Project. This provides the basis for scaling the cost impact assessment bands. This should remain fixed (not altered monthly for example).</t>
  </si>
  <si>
    <t>Estimated Project Duration</t>
  </si>
  <si>
    <t>The rough estimated duration for the overall Programme or Project. This provides the basis for scaling the schedule impact assessment bands. This should remain fixed (not altered monthly for example).</t>
  </si>
  <si>
    <t>Date of Last Review</t>
  </si>
  <si>
    <t xml:space="preserve">The date the risk register was last reviewed. </t>
  </si>
  <si>
    <t>Field Description &amp; Guidance</t>
  </si>
  <si>
    <t>Ref</t>
  </si>
  <si>
    <t xml:space="preserve">A unique identifier for the risk. </t>
  </si>
  <si>
    <t>Free text</t>
  </si>
  <si>
    <t>Risk Title</t>
  </si>
  <si>
    <t xml:space="preserve">A short but clear title for the risk that can be used when populating any reports. </t>
  </si>
  <si>
    <t>Risk Cause(s)</t>
  </si>
  <si>
    <r>
      <rPr>
        <sz val="11"/>
        <rFont val="NTR"/>
      </rPr>
      <t>Statement of the fact(s) that give rise to the event described. These should be factual statements rather than things that might occur. There can be multiple causes giving rise to the event which should be broken out into bullets.</t>
    </r>
    <r>
      <t xml:space="preserve">
</t>
    </r>
    <r>
      <rPr>
        <sz val="11"/>
        <rFont val="NTR"/>
      </rPr>
      <t xml:space="preserve">Imagine prefixing this field with </t>
    </r>
    <r>
      <rPr>
        <i/>
        <sz val="11"/>
        <rFont val="Yantramanav"/>
      </rPr>
      <t>“Due to..”</t>
    </r>
  </si>
  <si>
    <t>Risk Event</t>
  </si>
  <si>
    <r>
      <rPr>
        <sz val="11"/>
        <rFont val="NTR"/>
      </rPr>
      <t>A description of the risk event. This should capture the single event that might occur.</t>
    </r>
    <r>
      <t xml:space="preserve">
</t>
    </r>
    <r>
      <rPr>
        <sz val="11"/>
        <rFont val="NTR"/>
      </rPr>
      <t xml:space="preserve">Imagine prefixing this field with </t>
    </r>
    <r>
      <rPr>
        <i/>
        <sz val="11"/>
        <rFont val="Yantramanav"/>
      </rPr>
      <t>“There is a risk that..”</t>
    </r>
  </si>
  <si>
    <t>Risk Effect(s)</t>
  </si>
  <si>
    <r>
      <rPr>
        <sz val="11"/>
        <rFont val="NTR"/>
      </rPr>
      <t>Statements of what would happen should the event occur. There can be multiple effects of a risk occurring and these should be broken down into bullets. This should attempt to capture the immediate effects as well as broader consequences on the programme or business.</t>
    </r>
    <r>
      <t xml:space="preserve">
</t>
    </r>
    <r>
      <rPr>
        <sz val="11"/>
        <rFont val="NTR"/>
      </rPr>
      <t xml:space="preserve">Imagine prefixing this field with </t>
    </r>
    <r>
      <rPr>
        <i/>
        <sz val="11"/>
        <rFont val="Yantramanav"/>
      </rPr>
      <t>“Leading to..”</t>
    </r>
  </si>
  <si>
    <t>Type</t>
  </si>
  <si>
    <t xml:space="preserve">Whether the risk is a "Threat" or an "Opportunity". </t>
  </si>
  <si>
    <r>
      <t/>
    </r>
    <r>
      <t>*</t>
    </r>
    <r>
      <rPr>
        <b/>
        <sz val="11"/>
        <rFont val="Yantramanav"/>
      </rPr>
      <t xml:space="preserve"> Threat: </t>
    </r>
    <r>
      <rPr>
        <sz val="11"/>
        <rFont val="Yantramanav"/>
      </rPr>
      <t xml:space="preserve">The event would have a negative effect on the achievement of project objectives. </t>
    </r>
    <r>
      <t xml:space="preserve">
</t>
    </r>
    <r>
      <rPr>
        <sz val="11"/>
        <rFont val="Yantramanav"/>
      </rPr>
      <t xml:space="preserve">* </t>
    </r>
    <r>
      <rPr>
        <b/>
        <sz val="11"/>
        <rFont val="Yantramanav"/>
      </rPr>
      <t>Opportunity:</t>
    </r>
    <r>
      <rPr>
        <sz val="11"/>
        <rFont val="Yantramanav"/>
      </rPr>
      <t xml:space="preserve"> The event would has a positive effect on the achievement of project objectives.</t>
    </r>
  </si>
  <si>
    <t xml:space="preserve">Status </t>
  </si>
  <si>
    <t xml:space="preserve">Whether the risk is still open or closed. </t>
  </si>
  <si>
    <r>
      <rPr>
        <sz val="11"/>
        <rFont val="NTR"/>
      </rPr>
      <t xml:space="preserve">* </t>
    </r>
    <r>
      <rPr>
        <b/>
        <sz val="11"/>
        <rFont val="Yantramanav"/>
      </rPr>
      <t>Draft</t>
    </r>
    <r>
      <rPr>
        <sz val="11"/>
        <rFont val="Yantramanav"/>
      </rPr>
      <t xml:space="preserve"> - A risk that is still being develop and requires approval, typically these risks are not ready for presentation or inclusion in bids/gold packs.</t>
    </r>
    <r>
      <t xml:space="preserve">
</t>
    </r>
    <r>
      <rPr>
        <sz val="11"/>
        <rFont val="Yantramanav"/>
      </rPr>
      <t xml:space="preserve">* </t>
    </r>
    <r>
      <rPr>
        <b/>
        <sz val="11"/>
        <rFont val="Yantramanav"/>
      </rPr>
      <t xml:space="preserve">Live </t>
    </r>
    <r>
      <rPr>
        <sz val="11"/>
        <rFont val="Yantramanav"/>
      </rPr>
      <t xml:space="preserve">- A risk that is fully populated and remains relevant and credible. </t>
    </r>
    <r>
      <t xml:space="preserve">
</t>
    </r>
    <r>
      <t/>
    </r>
    <r>
      <t>*</t>
    </r>
    <r>
      <rPr>
        <b/>
        <sz val="11"/>
        <rFont val="Yantramanav"/>
      </rPr>
      <t xml:space="preserve"> Retired - Expired:</t>
    </r>
    <r>
      <rPr>
        <sz val="11"/>
        <rFont val="Yantramanav"/>
      </rPr>
      <t xml:space="preserve"> A risk that has passed and is no longer a threat/opportunity to the project.</t>
    </r>
    <r>
      <t xml:space="preserve">
</t>
    </r>
    <r>
      <rPr>
        <sz val="11"/>
        <rFont val="Yantramanav"/>
      </rPr>
      <t xml:space="preserve">* </t>
    </r>
    <r>
      <rPr>
        <b/>
        <sz val="11"/>
        <rFont val="Yantramanav"/>
      </rPr>
      <t xml:space="preserve">Retired - Mitigated: </t>
    </r>
    <r>
      <rPr>
        <sz val="11"/>
        <rFont val="Yantramanav"/>
      </rPr>
      <t>A risk that has been fully mitigated and is no longer a threat/opportunity to the project.</t>
    </r>
    <r>
      <t xml:space="preserve">
</t>
    </r>
    <r>
      <rPr>
        <b/>
        <sz val="11"/>
        <rFont val="Yantramanav"/>
      </rPr>
      <t xml:space="preserve">* Retired - Rejected: </t>
    </r>
    <r>
      <rPr>
        <sz val="11"/>
        <rFont val="Yantramanav"/>
      </rPr>
      <t>A risk that following review has been removed from the risk register (e.g. it is not credible, it double counts another risk etc.).</t>
    </r>
    <r>
      <t xml:space="preserve">
</t>
    </r>
    <r>
      <rPr>
        <sz val="11"/>
        <rFont val="Yantramanav"/>
      </rPr>
      <t xml:space="preserve">* </t>
    </r>
    <r>
      <rPr>
        <b/>
        <sz val="11"/>
        <rFont val="Yantramanav"/>
      </rPr>
      <t xml:space="preserve">Retired - Occurred: </t>
    </r>
    <r>
      <rPr>
        <sz val="11"/>
        <rFont val="Yantramanav"/>
      </rPr>
      <t xml:space="preserve">A risk that has now impacted. </t>
    </r>
  </si>
  <si>
    <t>Category</t>
  </si>
  <si>
    <t>Select the category that most closely matches the root causes of the risk.</t>
  </si>
  <si>
    <r>
      <rPr>
        <sz val="11"/>
        <rFont val="NTR"/>
      </rPr>
      <t xml:space="preserve">* </t>
    </r>
    <r>
      <rPr>
        <b/>
        <sz val="11"/>
        <rFont val="Yantramanav"/>
      </rPr>
      <t>Technical</t>
    </r>
    <r>
      <rPr>
        <sz val="11"/>
        <rFont val="Yantramanav"/>
      </rPr>
      <t xml:space="preserve"> - Design, requirements, integration, installation and maintenance of solution.</t>
    </r>
    <r>
      <t xml:space="preserve">
</t>
    </r>
    <r>
      <rPr>
        <sz val="11"/>
        <rFont val="Yantramanav"/>
      </rPr>
      <t xml:space="preserve">* </t>
    </r>
    <r>
      <rPr>
        <b/>
        <sz val="11"/>
        <rFont val="Yantramanav"/>
      </rPr>
      <t>People</t>
    </r>
    <r>
      <rPr>
        <sz val="11"/>
        <rFont val="Yantramanav"/>
      </rPr>
      <t xml:space="preserve"> - Resource availability, competence, wellbeing and training.    </t>
    </r>
    <r>
      <t xml:space="preserve">
</t>
    </r>
    <r>
      <rPr>
        <sz val="11"/>
        <rFont val="Yantramanav"/>
      </rPr>
      <t xml:space="preserve">* </t>
    </r>
    <r>
      <rPr>
        <b/>
        <sz val="11"/>
        <rFont val="Yantramanav"/>
      </rPr>
      <t>Commercial</t>
    </r>
    <r>
      <rPr>
        <sz val="11"/>
        <rFont val="Yantramanav"/>
      </rPr>
      <t xml:space="preserve"> - Relates to the contract with the customer e.g. T&amp;Cs, commercial liabilities.</t>
    </r>
    <r>
      <t xml:space="preserve">
</t>
    </r>
    <r>
      <t/>
    </r>
    <r>
      <t>*</t>
    </r>
    <r>
      <rPr>
        <b/>
        <sz val="11"/>
        <rFont val="Yantramanav"/>
      </rPr>
      <t xml:space="preserve"> Supply Chain</t>
    </r>
    <r>
      <rPr>
        <sz val="11"/>
        <rFont val="Yantramanav"/>
      </rPr>
      <t xml:space="preserve"> - Relates to the supply chain / procurement e.g. delivery, solvency etc.      </t>
    </r>
    <r>
      <t xml:space="preserve">
</t>
    </r>
    <r>
      <rPr>
        <sz val="11"/>
        <rFont val="Yantramanav"/>
      </rPr>
      <t xml:space="preserve">* </t>
    </r>
    <r>
      <rPr>
        <b/>
        <sz val="11"/>
        <rFont val="Yantramanav"/>
      </rPr>
      <t>External</t>
    </r>
    <r>
      <rPr>
        <sz val="11"/>
        <rFont val="Yantramanav"/>
      </rPr>
      <t xml:space="preserve"> -  Risks originating from external factors e.g. weather, legislation, external dependencies etc.</t>
    </r>
    <r>
      <t xml:space="preserve">
</t>
    </r>
    <r>
      <rPr>
        <sz val="11"/>
        <rFont val="Yantramanav"/>
      </rPr>
      <t xml:space="preserve">* </t>
    </r>
    <r>
      <rPr>
        <b/>
        <sz val="11"/>
        <rFont val="Yantramanav"/>
      </rPr>
      <t>Financial</t>
    </r>
    <r>
      <rPr>
        <sz val="11"/>
        <rFont val="Yantramanav"/>
      </rPr>
      <t xml:space="preserve"> - Relates to financial treatments e.g. exchange rates, inflation, funding etc. </t>
    </r>
    <r>
      <t xml:space="preserve">
</t>
    </r>
    <r>
      <rPr>
        <sz val="11"/>
        <rFont val="Yantramanav"/>
      </rPr>
      <t xml:space="preserve">* </t>
    </r>
    <r>
      <rPr>
        <b/>
        <sz val="11"/>
        <rFont val="Yantramanav"/>
      </rPr>
      <t>Process</t>
    </r>
    <r>
      <rPr>
        <sz val="11"/>
        <rFont val="Yantramanav"/>
      </rPr>
      <t xml:space="preserve"> - Relates to processes that are applied to, and within, the project/programme. </t>
    </r>
    <r>
      <t xml:space="preserve">
</t>
    </r>
    <r>
      <rPr>
        <sz val="11"/>
        <rFont val="Yantramanav"/>
      </rPr>
      <t xml:space="preserve">* </t>
    </r>
    <r>
      <rPr>
        <b/>
        <sz val="11"/>
        <rFont val="Yantramanav"/>
      </rPr>
      <t>Project Logistics &amp; Infrastructure</t>
    </r>
    <r>
      <rPr>
        <sz val="11"/>
        <rFont val="Yantramanav"/>
      </rPr>
      <t xml:space="preserve"> - Relates to the project logistics or availability of supporting infrastructure e.g. shipping, storage, IT, accommodation etc. </t>
    </r>
    <r>
      <t xml:space="preserve">
</t>
    </r>
    <r>
      <rPr>
        <sz val="11"/>
        <rFont val="Yantramanav"/>
      </rPr>
      <t xml:space="preserve">* </t>
    </r>
    <r>
      <rPr>
        <b/>
        <sz val="11"/>
        <rFont val="Yantramanav"/>
      </rPr>
      <t xml:space="preserve">Regulatory </t>
    </r>
    <r>
      <rPr>
        <sz val="11"/>
        <rFont val="Yantramanav"/>
      </rPr>
      <t xml:space="preserve">- Risks relating to compliance, regulation and regulatory bodies. </t>
    </r>
  </si>
  <si>
    <t>Custom Category</t>
  </si>
  <si>
    <t>(Optional) Some projects like to include additional categorisation to suit their work. Examples might include work packages, workstreams or some other grouping.</t>
  </si>
  <si>
    <t>Populate required custom categories on the "Scoring Scheme" tab.</t>
  </si>
  <si>
    <t>Risk Owner</t>
  </si>
  <si>
    <t>The name of the person who is best suited to manage the risk and is responsible for ensuring it is accurate and all treatment actions are completed.</t>
  </si>
  <si>
    <t xml:space="preserve">Free text - must be a named individual and should not capture a generic function. </t>
  </si>
  <si>
    <t>Visible to Customer</t>
  </si>
  <si>
    <t>A flag to indicate if this risk is suitable for inclusion in material provided to the customer (optional).</t>
  </si>
  <si>
    <r>
      <rPr>
        <b/>
        <sz val="11"/>
        <rFont val="Yantramanav"/>
      </rPr>
      <t xml:space="preserve">Yes </t>
    </r>
    <r>
      <rPr>
        <sz val="11"/>
        <rFont val="Yantramanav"/>
      </rPr>
      <t>- Risk can be presented to the customer.</t>
    </r>
    <r>
      <t xml:space="preserve">
</t>
    </r>
    <r>
      <rPr>
        <b/>
        <sz val="11"/>
        <rFont val="Yantramanav"/>
      </rPr>
      <t>No</t>
    </r>
    <r>
      <rPr>
        <sz val="11"/>
        <rFont val="Yantramanav"/>
      </rPr>
      <t xml:space="preserve"> - Risk must not be presented to the customer and should be considered internal.</t>
    </r>
  </si>
  <si>
    <t>Start Date</t>
  </si>
  <si>
    <t xml:space="preserve">The earliest date when this risk could impact  (this may be in the past if the risk could occur immediately).  </t>
  </si>
  <si>
    <t>Date</t>
  </si>
  <si>
    <t>Retirement Date</t>
  </si>
  <si>
    <t xml:space="preserve">The latest date this risk could impact. After this point, this risk will no longer occur or impact objectives so should be closed (this date should always be in the future). </t>
  </si>
  <si>
    <t xml:space="preserve">Analysis (Current) </t>
  </si>
  <si>
    <r>
      <rPr>
        <sz val="11"/>
        <rFont val="Calibri"/>
      </rPr>
      <t xml:space="preserve">The fields in this section should be used to capture the current assessment. The current assessment should represent the risk </t>
    </r>
    <r>
      <rPr>
        <b/>
        <sz val="11"/>
        <rFont val="Calibri"/>
      </rPr>
      <t>as it stands today</t>
    </r>
    <r>
      <rPr>
        <sz val="11"/>
        <rFont val="Calibri"/>
      </rPr>
      <t xml:space="preserve"> with no further treatment. This assessment should consider any controls or fallback plans that are in plac</t>
    </r>
    <r>
      <rPr>
        <sz val="10"/>
        <rFont val="Calibri"/>
      </rPr>
      <t xml:space="preserve">e.  </t>
    </r>
  </si>
  <si>
    <t>N/A</t>
  </si>
  <si>
    <t xml:space="preserve">Analysis (Target) </t>
  </si>
  <si>
    <t xml:space="preserve">Fields in this section should be populated assuming all planned treatment actions are successful. 
Where there are no outstanding actions the current and residual assessments should be identical. </t>
  </si>
  <si>
    <t>Likelihood [%]</t>
  </si>
  <si>
    <t xml:space="preserve">The likelihood  of the risk event occurring (as a %). </t>
  </si>
  <si>
    <t>Integer (1-100%)</t>
  </si>
  <si>
    <t>Cost [£]</t>
  </si>
  <si>
    <t>The most likely cost incurred by the project should the risk occur. 
In many cases, there may be a wide range of outcomes to the risk occurring however the one that is considered to be most probable should be used for the purpose of estimating the cost impact.</t>
  </si>
  <si>
    <t>Integer (in £'s)</t>
  </si>
  <si>
    <t>Schedule [Work Days]</t>
  </si>
  <si>
    <t>The most likely impact on the one or more key project milestones should the risk occur. 
In many cases, there may be a wide range of outcomes to the risk occurring however the one that is considered to be most probable should be used for the purpose of estimating the schedule impact.</t>
  </si>
  <si>
    <t>Integer (in working days)</t>
  </si>
  <si>
    <t>Quality</t>
  </si>
  <si>
    <t xml:space="preserve">A measure of the impact on the project achieving its objectives (requirements, specs etc.) should the risk occur. </t>
  </si>
  <si>
    <r>
      <rPr>
        <b/>
        <sz val="11"/>
        <rFont val="Yantramanav"/>
      </rPr>
      <t>VH</t>
    </r>
    <r>
      <rPr>
        <sz val="11"/>
        <rFont val="Yantramanav"/>
      </rPr>
      <t xml:space="preserve"> - Severe impact in achieving project objectives</t>
    </r>
    <r>
      <t xml:space="preserve">
</t>
    </r>
    <r>
      <t/>
    </r>
    <r>
      <t>H</t>
    </r>
    <r>
      <rPr>
        <sz val="11"/>
        <rFont val="Yantramanav"/>
      </rPr>
      <t xml:space="preserve"> - Major impact in achieving project objectives or significant shortfalls in meeting conformance criteria.</t>
    </r>
    <r>
      <t xml:space="preserve">
</t>
    </r>
    <r>
      <t/>
    </r>
    <r>
      <t>M</t>
    </r>
    <r>
      <rPr>
        <sz val="11"/>
        <rFont val="Yantramanav"/>
      </rPr>
      <t xml:space="preserve"> - Moderate impact in achieving project objectives or failure to meet conformance criteria.</t>
    </r>
    <r>
      <t xml:space="preserve">
</t>
    </r>
    <r>
      <t/>
    </r>
    <r>
      <t>L</t>
    </r>
    <r>
      <rPr>
        <sz val="11"/>
        <rFont val="Yantramanav"/>
      </rPr>
      <t xml:space="preserve"> - Minor impact in achieving project objectives or failure to meet minor conformance criteria.</t>
    </r>
    <r>
      <t xml:space="preserve">
</t>
    </r>
    <r>
      <rPr>
        <b/>
        <sz val="11"/>
        <rFont val="Yantramanav"/>
      </rPr>
      <t>VL</t>
    </r>
    <r>
      <rPr>
        <sz val="11"/>
        <rFont val="Yantramanav"/>
      </rPr>
      <t xml:space="preserve"> -Insignificant impact on achieving project objectives.</t>
    </r>
    <r>
      <t xml:space="preserve">
</t>
    </r>
    <r>
      <rPr>
        <b/>
        <sz val="11"/>
        <rFont val="Yantramanav"/>
      </rPr>
      <t>NIL</t>
    </r>
    <r>
      <rPr>
        <sz val="11"/>
        <rFont val="Yantramanav"/>
      </rPr>
      <t xml:space="preserve"> - No impact on meeting project objectives.</t>
    </r>
  </si>
  <si>
    <t>Score</t>
  </si>
  <si>
    <t xml:space="preserve">An overall score for the risk when looking up the probability and the highest impact on the Probability-Impact Grid tab. This is used to indicate the relative priority of your risks (the bigger the score, the more significant the risk).  </t>
  </si>
  <si>
    <t xml:space="preserve">This is calculated automatically and cannot be edited. </t>
  </si>
  <si>
    <t>Weighted Cost</t>
  </si>
  <si>
    <t>The factored cost for the risk, which is calculated by multiplying its likelihood by the cost impact.
Example: Likelihood = 25%, Cost Impact = £100, Weighted Cost = 0.25 x £100 = £25.</t>
  </si>
  <si>
    <t>Strategy</t>
  </si>
  <si>
    <t>The overall of the treatment strategy being followed to address the risk.</t>
  </si>
  <si>
    <r>
      <rPr>
        <b/>
        <sz val="11"/>
        <rFont val="Calibri"/>
      </rPr>
      <t xml:space="preserve">Treat/Enhance: </t>
    </r>
    <r>
      <rPr>
        <sz val="11"/>
        <rFont val="Calibri"/>
      </rPr>
      <t>Take actions to change the probability or impact.</t>
    </r>
    <r>
      <t xml:space="preserve">
</t>
    </r>
    <r>
      <rPr>
        <b/>
        <sz val="11"/>
        <rFont val="Calibri"/>
      </rPr>
      <t>Terminate/Exploit:</t>
    </r>
    <r>
      <rPr>
        <sz val="11"/>
        <rFont val="Calibri"/>
      </rPr>
      <t xml:space="preserve">  Stop (or start) doing the activity giving rise to the risk.</t>
    </r>
    <r>
      <t xml:space="preserve">
</t>
    </r>
    <r>
      <rPr>
        <b/>
        <sz val="11"/>
        <rFont val="Calibri"/>
      </rPr>
      <t xml:space="preserve">Transfer/Share: </t>
    </r>
    <r>
      <rPr>
        <sz val="11"/>
        <rFont val="Calibri"/>
      </rPr>
      <t>Transfer or share the risk with a 3rd party.</t>
    </r>
    <r>
      <t xml:space="preserve">
</t>
    </r>
    <r>
      <rPr>
        <b/>
        <sz val="11"/>
        <rFont val="Calibri"/>
      </rPr>
      <t>Tolerate/Monitor</t>
    </r>
    <r>
      <rPr>
        <sz val="11"/>
        <rFont val="Calibri"/>
      </rPr>
      <t>: Risk is acceptable and no further actions are planned.</t>
    </r>
  </si>
  <si>
    <t>Actions - Date</t>
  </si>
  <si>
    <t xml:space="preserve">A list of the specific treatment actions that are planned in order to help address the risk. These should be explicit and well defined actions that are Specific Measurable, Achievable, Relevant, Time bound (SMART). </t>
  </si>
  <si>
    <t>Actions should be numbered and include a planned completion date e.g.
1. Action A - 12 Dev 19
2. Action B - 30 Jan 20</t>
  </si>
  <si>
    <t>Action Owner</t>
  </si>
  <si>
    <t xml:space="preserve">The name of the individual who is responsible for completion of the action. </t>
  </si>
  <si>
    <t>As different actions can have different owners, these should be numbered to align with each action. e.g.
1. J Bloggs
2. M Mouse</t>
  </si>
  <si>
    <t>Action Status</t>
  </si>
  <si>
    <t>The current position of each action.</t>
  </si>
  <si>
    <r>
      <rPr>
        <sz val="11"/>
        <rFont val="NTR"/>
      </rPr>
      <t>As different actions can be at different status, these should be numbered to align with each action. States that should be used are;</t>
    </r>
    <r>
      <t xml:space="preserve">
</t>
    </r>
    <r>
      <rPr>
        <b/>
        <sz val="11"/>
        <rFont val="Yantramanav"/>
      </rPr>
      <t>Draft -</t>
    </r>
    <r>
      <rPr>
        <sz val="11"/>
        <rFont val="Yantramanav"/>
      </rPr>
      <t xml:space="preserve"> Action is proposed but still needs to be agreed or funding for the action needs to be included in the base costs. </t>
    </r>
    <r>
      <t xml:space="preserve">
</t>
    </r>
    <r>
      <rPr>
        <b/>
        <sz val="11"/>
        <rFont val="Yantramanav"/>
      </rPr>
      <t xml:space="preserve">Open - </t>
    </r>
    <r>
      <rPr>
        <sz val="11"/>
        <rFont val="Yantramanav"/>
      </rPr>
      <t xml:space="preserve">Action is agreed and funded and so is being implemented. </t>
    </r>
    <r>
      <t xml:space="preserve">
</t>
    </r>
    <r>
      <rPr>
        <b/>
        <sz val="11"/>
        <rFont val="Yantramanav"/>
      </rPr>
      <t xml:space="preserve">Completed </t>
    </r>
    <r>
      <rPr>
        <sz val="11"/>
        <rFont val="Yantramanav"/>
      </rPr>
      <t xml:space="preserve">- Action has been completed as agreed. </t>
    </r>
    <r>
      <t xml:space="preserve">
</t>
    </r>
    <r>
      <rPr>
        <b/>
        <sz val="11"/>
        <rFont val="Yantramanav"/>
      </rPr>
      <t xml:space="preserve">Rejected </t>
    </r>
    <r>
      <rPr>
        <sz val="11"/>
        <rFont val="Yantramanav"/>
      </rPr>
      <t xml:space="preserve">- Action failed to get agreed or has been cancelled for another reason. </t>
    </r>
  </si>
  <si>
    <t>Action Cost [£]</t>
  </si>
  <si>
    <t xml:space="preserve">How much is it estimated that the actions will cost to implement. Once opened these costs (and actions) should be included in the projects base costs with PPM. </t>
  </si>
  <si>
    <t xml:space="preserve">Integer (£'s)
This cost should be the total costs for implementing the planned treatment actions and not broken down by action (this will stop the total cost of treatment being calculated. </t>
  </si>
  <si>
    <t>Fallback Actions</t>
  </si>
  <si>
    <t>Fallback plans are where we plan for what to do in response to a risk occurring, typically incurring some of the impacts of the risk. This should capture the fallback plan along with any specific actions that enable it to be enacted to further mitigate the impact.</t>
  </si>
  <si>
    <t>Free Text</t>
  </si>
  <si>
    <t>Fallback Owner</t>
  </si>
  <si>
    <t>The named individual responsible for developing the fallback plan.</t>
  </si>
  <si>
    <t>Basis of Estimate (BoE)</t>
  </si>
  <si>
    <t>A clear rationale for the analysis which should help justify things like the cost impact. 
The basis of rationale should be concise and clear, detailing in real terms in impact of the risk along with any references and calculations used to derive schedule and cost impacts.</t>
  </si>
  <si>
    <t>Comments</t>
  </si>
  <si>
    <r>
      <rPr>
        <sz val="11"/>
        <rFont val="NTR"/>
      </rPr>
      <t>Should be updated whenever the risk is reviewed. A short precis of progress on the risk should be included (avoiding mechanistic updates such as probability changed from 10% to 20%).</t>
    </r>
    <r>
      <t xml:space="preserve">
</t>
    </r>
    <r>
      <rPr>
        <i/>
        <sz val="11"/>
        <rFont val="Yantramanav"/>
      </rPr>
      <t>Example:</t>
    </r>
    <r>
      <t xml:space="preserve">
</t>
    </r>
    <r>
      <rPr>
        <i/>
        <sz val="11"/>
        <rFont val="Yantramanav"/>
      </rPr>
      <t>“Contract has been placed for a fleet maintenance agreement reducing the probability of breakdown. This risk is now of a tolerable level and no further action has been planned”</t>
    </r>
  </si>
  <si>
    <t>Risk Register Analysis Summary</t>
  </si>
  <si>
    <t>Current Weighted Cost (Threat Only):</t>
  </si>
  <si>
    <r>
      <rPr>
        <sz val="11"/>
        <rFont val="Calibri"/>
      </rPr>
      <t xml:space="preserve">The total weighted costs (Likelihood x Cost Impact) of all live </t>
    </r>
    <r>
      <rPr>
        <b/>
        <sz val="11"/>
        <rFont val="Calibri"/>
      </rPr>
      <t>threats</t>
    </r>
    <r>
      <t/>
    </r>
    <r>
      <t xml:space="preserve"> </t>
    </r>
    <r>
      <rPr>
        <sz val="11"/>
        <rFont val="Calibri"/>
      </rPr>
      <t>in the risk register assuming no further treatment actions are taken.</t>
    </r>
  </si>
  <si>
    <t>Current Weighted Cost (Opportunity Only):</t>
  </si>
  <si>
    <r>
      <rPr>
        <sz val="11"/>
        <rFont val="Calibri"/>
      </rPr>
      <t xml:space="preserve">The total weighted costs (Likelihood x Cost Impact) of all live </t>
    </r>
    <r>
      <rPr>
        <b/>
        <sz val="11"/>
        <rFont val="Calibri"/>
      </rPr>
      <t>opportunities</t>
    </r>
    <r>
      <t/>
    </r>
    <r>
      <t xml:space="preserve"> </t>
    </r>
    <r>
      <rPr>
        <sz val="11"/>
        <rFont val="Calibri"/>
      </rPr>
      <t>in the risk register assuming no further treatment actions are taken.</t>
    </r>
  </si>
  <si>
    <t xml:space="preserve">Current Maximum Threat Impact: </t>
  </si>
  <si>
    <r>
      <rPr>
        <sz val="11"/>
        <rFont val="Calibri"/>
      </rPr>
      <t>The single largest cost impact (</t>
    </r>
    <r>
      <rPr>
        <b/>
        <sz val="11"/>
        <rFont val="Calibri"/>
      </rPr>
      <t>not</t>
    </r>
    <r>
      <rPr>
        <sz val="11"/>
        <rFont val="Calibri"/>
      </rPr>
      <t xml:space="preserve"> factored) considering all the live threats in the risk register, assuming no further treatment actions are taken. </t>
    </r>
  </si>
  <si>
    <t>Treatment Costs (include in base costs):</t>
  </si>
  <si>
    <r>
      <rPr>
        <sz val="11"/>
        <rFont val="Calibri"/>
      </rPr>
      <t xml:space="preserve">The total cost of all planned treatment actions, once agreed this total must be included in the projects base costs. </t>
    </r>
    <r>
      <t xml:space="preserve">
</t>
    </r>
    <r>
      <rPr>
        <b/>
        <sz val="11"/>
        <rFont val="Calibri"/>
      </rPr>
      <t>Note:</t>
    </r>
    <r>
      <rPr>
        <sz val="11"/>
        <rFont val="Calibri"/>
      </rPr>
      <t xml:space="preserve"> Any treatment costs for "Retired - Rejected" risks are not included in this summary.</t>
    </r>
  </si>
  <si>
    <t>Target Weighted Cost (Threat Only):</t>
  </si>
  <si>
    <r>
      <rPr>
        <sz val="11"/>
        <rFont val="Calibri"/>
      </rPr>
      <t xml:space="preserve">The total weighted costs (Likelihood x Cost Impact) of all live </t>
    </r>
    <r>
      <rPr>
        <b/>
        <sz val="11"/>
        <rFont val="Calibri"/>
      </rPr>
      <t>threats</t>
    </r>
    <r>
      <t/>
    </r>
    <r>
      <t xml:space="preserve"> </t>
    </r>
    <r>
      <rPr>
        <sz val="11"/>
        <rFont val="Calibri"/>
      </rPr>
      <t xml:space="preserve">in the risk register assuming planned treatments are effective once completed. </t>
    </r>
  </si>
  <si>
    <r>
      <rPr>
        <sz val="11"/>
        <rFont val="Calibri"/>
      </rPr>
      <t xml:space="preserve">The total weighted costs (Likelihood x Cost Impact) of all live </t>
    </r>
    <r>
      <rPr>
        <b/>
        <sz val="11"/>
        <rFont val="Calibri"/>
      </rPr>
      <t>opportunities</t>
    </r>
    <r>
      <t/>
    </r>
    <r>
      <t xml:space="preserve"> </t>
    </r>
    <r>
      <rPr>
        <sz val="11"/>
        <rFont val="Calibri"/>
      </rPr>
      <t xml:space="preserve">in the risk register assuming planned treatments are effective once completed. </t>
    </r>
  </si>
  <si>
    <t xml:space="preserve">Maximum Threat Impact: </t>
  </si>
  <si>
    <r>
      <rPr>
        <sz val="11"/>
        <rFont val="Calibri"/>
      </rPr>
      <t>The single largest cost impact (</t>
    </r>
    <r>
      <rPr>
        <b/>
        <sz val="11"/>
        <rFont val="Calibri"/>
      </rPr>
      <t>not</t>
    </r>
    <r>
      <rPr>
        <sz val="11"/>
        <rFont val="Calibri"/>
      </rPr>
      <t xml:space="preserve"> factored) considering all the threats in the risk register, assuming planned treatment actions are effective once completed.</t>
    </r>
  </si>
  <si>
    <t>Threat Exposure (include as risk line in budget):</t>
  </si>
  <si>
    <t>This is the value that should be used to inform the Projects contingency budget. 
This value considers only threats (and is not offset by opportunities) and is based on either; 
   * Target Weighted Cost
    * Maximum Threat Impact
Whichever is the highest.</t>
  </si>
  <si>
    <t>Frequently Asked Questions (FAQ)'s</t>
  </si>
  <si>
    <t>How are the current and target scores calculated?</t>
  </si>
  <si>
    <t xml:space="preserve">The Likelihood, Cost, Schedule and Quality values entered in to the Risk Register are compared to the Scoring Scheme (defined in the scoring scheme tab) to give them each a qualitative assessment of either Nil, Very Low, Low, Medium, High or Very High. 
The register then uses these Qualitative assessments to determine the largest impact (Cost, Schedule or Quality). For example if Cost = Very High, Schedule - High and Quality=0 it would use a Very High Impact when determine the risk's score.  
The Risk Register then looks up this Impact assessment along with the Likelihood assessment on the Likelihood-Impact Grid (see tab) to determine the risk's overall score. </t>
  </si>
  <si>
    <t>Why are some of my risks are not showing in the PRP tab?</t>
  </si>
  <si>
    <t xml:space="preserve">There are two key fields which if not populated will cause risks to be omitted from calculations and reports. These are;
* Status - A risk must be set to "Live" for it to be considered in the any exposure calculations or presented on the reports, if this is left blank or as draft the risk will not be included. 
* Type - A risk must have type (either a threat or opportunity). If this field is left blank the risk will not be included in any reports or calculations. </t>
  </si>
  <si>
    <t>Some of my risks do not appear to be being included in the exposure calculations?</t>
  </si>
  <si>
    <t xml:space="preserve">There are two key fields which if not populated will cause risks to be omitted from calculations and reports. These are;
* Status - A risk must be set to "Live" for it to be considered in the any exposure calculations or presented on the reports, if this is left blank or as draft the risk will not be included 
* Type - A risk must have type (either a threat or opportunity) . If this field is left blank the risk will not be included in any reports or calculations. </t>
  </si>
  <si>
    <t xml:space="preserve">I have selected a scoring scheme based on Project duration and cost but the scaling doesn't seem right for the Project? </t>
  </si>
  <si>
    <t>The selection of scoring schemes in the Risk Register are fixed and one of these must be selected for your Project. The project cost and duration bands used to determine the scoring scheme  (drop downs at the top of the "Risk Register" tab) are only advisory. This means you can select from a potential 18 scoring schemes to suit your Project (6 cost options and 3 schedule options).
The "Scoring Scheme" tab show the criteria for each band so select the best match for both cost and schedule and then enter these using the drop down lists for "Estimated Project Cost" and "Estimated Project Duration" at the top of the "Risk Register" tab. 
If you later decide the scoring scheme doesn't work for your Project you can adjust these drop downs and the register will automatically re-assess your risks against the new scheme.</t>
  </si>
  <si>
    <t>I have populated a risk with a likelihood and costs but the weighted cost is coming up as 0.</t>
  </si>
  <si>
    <t>Check that both the "Status" field has been set to "Live" and the "Type" fields is either set to Threat or Opportunity. Draft risks do not appear in calculations or reports and so the weighted cost will appears as 0.</t>
  </si>
  <si>
    <t>The "PRP" is blank.</t>
  </si>
  <si>
    <t xml:space="preserve">You may have a Current Score calculating as #NA which means nothing can pull through to the PRP tab. This occurs if a risk doesn't have at Likelihood or at least on type of impact (Cost, Schedule or Quality) recorded. </t>
  </si>
  <si>
    <t>Who do I contact for additional support or report a bug?</t>
  </si>
  <si>
    <t>Contact either your Business Risk Manager or e-mail us on;</t>
  </si>
  <si>
    <t>ARPC - Risk Register</t>
  </si>
  <si>
    <t>Last Review:</t>
  </si>
  <si>
    <t>24th September 2025</t>
  </si>
  <si>
    <t>No. of Risks:</t>
  </si>
  <si>
    <t>Current Assessment</t>
  </si>
  <si>
    <t>Mitigations</t>
  </si>
  <si>
    <t>Target Assessment</t>
  </si>
  <si>
    <t>Risk Cause(s)
(Due to…)</t>
  </si>
  <si>
    <t>Risk Event
(There is a risk or opportunity that…)</t>
  </si>
  <si>
    <t>Risk Effects
(Leading to…)</t>
  </si>
  <si>
    <t>Status</t>
  </si>
  <si>
    <t>Start 
Date</t>
  </si>
  <si>
    <t>Next Review Due</t>
  </si>
  <si>
    <t>Cost</t>
  </si>
  <si>
    <t>Impact</t>
  </si>
  <si>
    <t>Current Score</t>
  </si>
  <si>
    <t>Actions</t>
  </si>
  <si>
    <t>Controls</t>
  </si>
  <si>
    <t>Action status</t>
  </si>
  <si>
    <t xml:space="preserve">Action 
Cost </t>
  </si>
  <si>
    <t xml:space="preserve">Likelihood [%] </t>
  </si>
  <si>
    <t>Target Score</t>
  </si>
  <si>
    <t>Basis of Estimate</t>
  </si>
  <si>
    <t>Notes</t>
  </si>
  <si>
    <t>Lone working</t>
  </si>
  <si>
    <t>Lone working during public engagements</t>
  </si>
  <si>
    <t>Councillors or clerks could be subject to aggressive behaviour, abuse or assault by disaffected members of the public.</t>
  </si>
  <si>
    <t>Psychological harm, physical injury, demotivation, mistrust of the public.</t>
  </si>
  <si>
    <t>Threat</t>
  </si>
  <si>
    <t>Live</t>
  </si>
  <si>
    <t>Governance</t>
  </si>
  <si>
    <t>All Councillors and Clerks</t>
  </si>
  <si>
    <t xml:space="preserve">Treat </t>
  </si>
  <si>
    <t>Work in accordance with Lone Working Policy</t>
  </si>
  <si>
    <t>Clerk</t>
  </si>
  <si>
    <t>Ongoing</t>
  </si>
  <si>
    <t>Current likelihood is Low as the council is not currently engaged in any controversial work or work that may be publicly sensitive. The socio-demographic of the parish does not suggest that there is a high likelihood of disruptive behaviour from parishioners. Impact is high due to the potential worst case scenario of a physical assault. Mitigation will reduce the likelihood and the severity of the impact.</t>
  </si>
  <si>
    <t>Declaration of interest(s)</t>
  </si>
  <si>
    <t>Due to inadequate management of conflicts of interest</t>
  </si>
  <si>
    <t>Councillors may engage in debating issues and voting without declaration of personal and/or prejudicial interest</t>
  </si>
  <si>
    <t>Leading to biased decisions that will not stand up to scrutiny or may lead to embarrassment or reputational damage at a future point</t>
  </si>
  <si>
    <t xml:space="preserve">Declarations of interest will be a standard agenda item at Council Meetings </t>
  </si>
  <si>
    <t>Guidance circulated to councillors. Register of Interest forms are available to councillors</t>
  </si>
  <si>
    <t>Likelihood is Low on the assumption that councillors will act honestly and with integrity. Impact is high as an occurrence would be reputationally damaging in the public eye. Mitigation reduces likelihood to Very Low as councillors will be more aware of what constitutes a conflict and when to declare it.</t>
  </si>
  <si>
    <t>CIL Utilisation</t>
  </si>
  <si>
    <t>Inadequate project management or inadequate management of schedule risk</t>
  </si>
  <si>
    <t>CIL funds are not spent within the allocated timescales.</t>
  </si>
  <si>
    <t xml:space="preserve">Recovery of CIL monies plus interest if not used for community projects. Delay or cancellation of projects due to funding shortfall. Reputational damage due to failed projects. </t>
  </si>
  <si>
    <t>Financial</t>
  </si>
  <si>
    <t>Projects will be properly planned and schedule risks understood and mitigated prior to allocation of CIL funds.</t>
  </si>
  <si>
    <t>In accordance with CIL procedure records will be maintained showing monies &amp; date of receipt as evidence in support of project delivery timescales.</t>
  </si>
  <si>
    <t>Likelihood is Low as projects are generally small and short in duration. Impact would be High if the risk were to occur. Mitigation reduces likelihood to Very Low through better planning and controls.</t>
  </si>
  <si>
    <t>Value for Money from the Precept</t>
  </si>
  <si>
    <t>Public perceptions around the quality of work delivered by ARPC or its contractors</t>
  </si>
  <si>
    <t>ARPC come under scrutiny with regard to appropriate spending of public money</t>
  </si>
  <si>
    <t>Public criticism, loss of reputation</t>
  </si>
  <si>
    <t>The council will always consider whether spending is in the public interest, is appropriate and proportionate for the desired outcome, that contracts are awarded to appropriate suppliers and that the quality of what is delivered meets expectations.</t>
  </si>
  <si>
    <t>Current likelihood Low and impact High based on current likely perceptions around recent council activity and the use of existing contractors. Target likelihood and impacts reflect greater vigilance around quality and value for money.</t>
  </si>
  <si>
    <t>Management of risk</t>
  </si>
  <si>
    <t>Due to changing circumstances during the course of any particular year</t>
  </si>
  <si>
    <t>Emerging threats and opportunities may not be captured in a timely manner.</t>
  </si>
  <si>
    <t>Leading to poor or no mitigation of threats or missed opportunities.
Council exposed to public scrutiny for negligence.
Reputational damage.</t>
  </si>
  <si>
    <t>Quarterly agenda item to capture new or emerging risks and opportunities</t>
  </si>
  <si>
    <t>There will be an annual review of the risk register and risk management policy.</t>
  </si>
  <si>
    <t>Low likelihood as councillors are generally aware of developments in and affecting the parish so emerging threats and opportunities are likely to be known, but perhaps not documented or action taken in a timely manner. Likelihood moves to Very Low as regular risk reviews are introduced which will draw out local knowledge.</t>
  </si>
  <si>
    <t>Communication</t>
  </si>
  <si>
    <t>Lack of awareness by the wider community of the role and achievements of the Council</t>
  </si>
  <si>
    <t>Limited communication may come from the community.</t>
  </si>
  <si>
    <t>The council being out of touch with parishioners and unable to engage on important issues such as approval of a revised NDP.</t>
  </si>
  <si>
    <t>Community</t>
  </si>
  <si>
    <t>Develop social media channels and links with community interest groups in order to reach as many parishioners as possible with regular updates.</t>
  </si>
  <si>
    <t>1) Maintaining the website, social media and the production of an annual newsletter as an update of Council activities.
2) Councillors are identified both in public documents and on the website, and in addition accomplishments appear in the annual newsletter and on social media.</t>
  </si>
  <si>
    <t>Current likelihood is Low as efforts have already been made to mitigate.  Impact is Moderate as poor community engagement may result in the council being unable to achieve its objectives in support of the community. Mitigation reduces likelihood to Very Low and consequent impact to Low as all those who want to engage should be able to do so.</t>
  </si>
  <si>
    <t>It is accepted that some parishioners have no interest in civic matters despite the council working on their behalf, and will not engage anyway.</t>
  </si>
  <si>
    <t>Response to GDPR or FOI requests</t>
  </si>
  <si>
    <t>The complex nature of the request</t>
  </si>
  <si>
    <t>A timely response may not be possible within the bounds of the legislation</t>
  </si>
  <si>
    <t>Non-compliance with the requirements of the legislation, incurring penalties and/or reputational damage</t>
  </si>
  <si>
    <t>Tolerate</t>
  </si>
  <si>
    <t>All councillors emails need to be readily retrievable should a request come in. Consult with email provider for solution.</t>
  </si>
  <si>
    <t>Structured filing of information including e-mails to enable efficient retrieval of data upon demand.</t>
  </si>
  <si>
    <t>Likelihood based on historical data. Impact based on worst case outcome of significant fines/sanctions.</t>
  </si>
  <si>
    <t>Clerk advised changes coming into place Apr 2026</t>
  </si>
  <si>
    <t>Engagement</t>
  </si>
  <si>
    <t>Lack of involvement in key areas of local community life</t>
  </si>
  <si>
    <t>The community will not recognise the council as a body that can advocate on their behalf.</t>
  </si>
  <si>
    <t>Discontent in the community not being represented and loss of community cohesion.</t>
  </si>
  <si>
    <t xml:space="preserve">Council will take proactive position on involvement in local campaigns of importance to local residents and community groups including the arrangement of public meetings to bring people together. </t>
  </si>
  <si>
    <t>Council will consider whether public engagement is required on the matters that it deals with during the course of any year.</t>
  </si>
  <si>
    <t>Current likelihood is Low as efforts have already been made to mitigate.  Impact is Moderate as poor community engagement may result in the council being unable to achieve its objectives in support of the community. Mitigation reduces likelihood to Very Low and consequent impact to Low as the community will have been consulted and supported.</t>
  </si>
  <si>
    <t>Resources</t>
  </si>
  <si>
    <t>Lack of support within the parish at Borough and County council level due to weak relationships or lack of engagement by ARPC.</t>
  </si>
  <si>
    <t xml:space="preserve">There is a risk that existing infrastructure, planning services and front-line public services may become dilapidated or fall below the required standards for public welfare </t>
  </si>
  <si>
    <t>Inadequate maintenance of roads, public footpaths and other rights of way, causing safety hazards. Low quality development with inadequate supporting infrastructure. Law and order issues causing social decay.</t>
  </si>
  <si>
    <t>Councillors (&amp; Clerk) keep in close touch with officers and Councillors of TBC, GCC and Gloucestershire Constabulary by engaging with any schemes promoted by those bodies.</t>
  </si>
  <si>
    <t>Ongoing liaison to continue with regular timely reporting to the council on emerging issues and plans shared by third parties.</t>
  </si>
  <si>
    <t>Likelihood Low as there are existing relationships but these require further development to add more value. Mitigation reduces likelihood to Very Low as a better understanding will exist of parish requirements and the tolerance of ARPC to lack of support. Impact Moderate due to consequential impact should this risk occur.</t>
  </si>
  <si>
    <t>Insurance</t>
  </si>
  <si>
    <t>Changes in the asset base or the nature of the parish council's operations</t>
  </si>
  <si>
    <t>Sums insured and/or public liability cover are inadequate.</t>
  </si>
  <si>
    <t>Policies being invalid or providing inadequate protection should a claim be made.</t>
  </si>
  <si>
    <t>Any change in the asset base will consider the impact on existing insurance and what that means. Any changes in operations will consider the insurance implications as part of the risk review associated with that change.</t>
  </si>
  <si>
    <t>Levels of cover to be examined annually against risk and asset registers.</t>
  </si>
  <si>
    <t>Likelihood Low as changes are few and slow moving. Mitigation introduces consideration of risk as part of change process and reduces likelihood to Very Low. Impact is Moderate as should this occur, the severity of the consequences is unknown.</t>
  </si>
  <si>
    <t>CIL payments</t>
  </si>
  <si>
    <t>Lack of transparency with the CIL process</t>
  </si>
  <si>
    <t>ARPC are not aware of what funds are due and when they should arrive. CIL funds owed to ARPC are not transferred from TBC in full or in a timely manner.</t>
  </si>
  <si>
    <t>Delays to funding for ARPC projects in support of the community.</t>
  </si>
  <si>
    <t>Establish a transparent understanding with TBC over CIL allocation and when payments will be made.</t>
  </si>
  <si>
    <t>(To be determined by the mitigation action)</t>
  </si>
  <si>
    <t>Low likelihood as the current build rate on new developments is slow and this provides more time to resolve. Impact is moderate as effort would need to be expended by ARPC members to rectify issues should this risk occur. Following mitigation, likelihood reduces to Very Low but the impacts remains the same.</t>
  </si>
  <si>
    <t>Acquisition of land for public use</t>
  </si>
  <si>
    <t>Incoming funds from S106</t>
  </si>
  <si>
    <t>Opportunity to acquire land for public use</t>
  </si>
  <si>
    <t>Growth of ARPC assets, increase in public amenity, protection of green spaces in the parish, protection of local wildlife.</t>
  </si>
  <si>
    <t>Opportunity</t>
  </si>
  <si>
    <t>Exploit</t>
  </si>
  <si>
    <t>Collaborate with TBC S106 officer to identify forthcoming S106 funds that would support this opportunity. Identify possible land for strategic purchase.</t>
  </si>
  <si>
    <t>Acquisition of green spaces within new developments</t>
  </si>
  <si>
    <t>Large scale development within the parish</t>
  </si>
  <si>
    <t>Opportunity to acquire the land allocated for POS and to manage that land instead of a management company</t>
  </si>
  <si>
    <t>Professional management of the POS with transparent allocation of funding. New communities feel supported.</t>
  </si>
  <si>
    <t>Early engagement with developers to develop this opportunity on behalf of the new residents</t>
  </si>
  <si>
    <t>Training</t>
  </si>
  <si>
    <t>Due to inadequate training of councillors and clerks</t>
  </si>
  <si>
    <t>The Clerk and Councillors have a lack of awareness of the roles and powers of the Council</t>
  </si>
  <si>
    <t>Improper conduct by the council, invalid decisions, public perceptions of incompetence, possible legal action.</t>
  </si>
  <si>
    <t>Councillors and Clerk to attend training</t>
  </si>
  <si>
    <t>Parish Clerk to arrange training and notify the council of forthcoming opportunities for specialist training as may arise from time to time.</t>
  </si>
  <si>
    <t>Likelihood is Low as the Clerk is fully trained and has significant experience with which to guide the council. The assistant clerk provides a fallback when the clerk is not available. Most councillors have attended some training. Impact is Very High as should this occur, improper conduct could result in legal action which would be very damaging. Mitigation reduces likelihood to Very Low.</t>
  </si>
  <si>
    <t>New councillors should attend training as soon as possible following their election.</t>
  </si>
  <si>
    <t>Community Speedwatch</t>
  </si>
  <si>
    <t>Inadequate training, awareness or competence.</t>
  </si>
  <si>
    <t>Speedwatch activities may not be conducted properly and safely.</t>
  </si>
  <si>
    <t>Members of the public may complain to the Police about poorly conducted sppedwatch activities.
Members may be injured or experience near-miss incidents with vehicles.
Data produced by CSW events may be rejected.
Members may be disqualified from taking part in future events.
Repuational damage with the Police.</t>
  </si>
  <si>
    <t>Councillors intending to take part in CSW will attend training events as and when they occur.</t>
  </si>
  <si>
    <t>All CSW events will have a minimum of 3 people of whom a minimum of 1 will have attended the training with the Police. All members will have read and signed the Safety code of Conduct supplied under the scheme and will renew their familiarity with the code annually.</t>
  </si>
  <si>
    <t>Impact of unitary authority</t>
  </si>
  <si>
    <t>Creation of unitary authority in Gloucestershire</t>
  </si>
  <si>
    <t>Leading to unexpected impact on the structure or function of the parish council</t>
  </si>
  <si>
    <t>Disruption to usual working practices</t>
  </si>
  <si>
    <t>Draft</t>
  </si>
  <si>
    <t>Awaiting further information from the Borough Council</t>
  </si>
  <si>
    <t>Contractors</t>
  </si>
  <si>
    <t>Contractors inadequately indemnifying ARPC in their insurance arrangements or not having appropriate insurance for the work being carried out</t>
  </si>
  <si>
    <t>ARPC becomes liable for claims arising from the actions of the contractor</t>
  </si>
  <si>
    <t>Legal disputes, financial impact, loss of reputation.</t>
  </si>
  <si>
    <t>Contractors will be asked to provide proof of insurance prior to the start of any work.</t>
  </si>
  <si>
    <t>Decision making</t>
  </si>
  <si>
    <t>The council falling below its full complement of 7 Councillors</t>
  </si>
  <si>
    <t>It may not be possible to maintain a working council, especially if the number of councillors falls below 3 which is a quorum.</t>
  </si>
  <si>
    <t>Leading to failure of ARPC to undertake its public duty.</t>
  </si>
  <si>
    <t>Promoting the role of the Council within the community to generate interest in potential co-optees to the Council to enable succession.</t>
  </si>
  <si>
    <t>Publicise work and achievements using the website, noticeboards, newsletters, social media and any public engagements.</t>
  </si>
  <si>
    <t>Likelihood Low as attrition is most likely linked to age and health. The council has a range of ages within the members. Impact would be high if this did occur due to the impact on the community and the potential time that it would take to recover the situation. Succession strategies will reduce the likelihood but the impact remains high.</t>
  </si>
  <si>
    <t>ARPC - Single Risk View</t>
  </si>
  <si>
    <t>Risk ID:</t>
  </si>
  <si>
    <t>Risk Identification</t>
  </si>
  <si>
    <t>Custom Cat</t>
  </si>
  <si>
    <t>Owner</t>
  </si>
  <si>
    <t>#NAME?</t>
  </si>
  <si>
    <t>Status:</t>
  </si>
  <si>
    <t>Type:</t>
  </si>
  <si>
    <t>Exposure Start:</t>
  </si>
  <si>
    <t>Retirement:</t>
  </si>
  <si>
    <t>Visible to Customer?</t>
  </si>
  <si>
    <t>Risk Response</t>
  </si>
  <si>
    <t>Likelihood</t>
  </si>
  <si>
    <t>Cost Impact</t>
  </si>
  <si>
    <t>Schedule Impact</t>
  </si>
  <si>
    <t>Quality Impact</t>
  </si>
  <si>
    <t>Action Owners</t>
  </si>
  <si>
    <t>VL</t>
  </si>
  <si>
    <t/>
  </si>
  <si>
    <t>Fall Back Planning</t>
  </si>
  <si>
    <t>Other Information</t>
  </si>
  <si>
    <t>Likelihood and Impact Scales</t>
  </si>
  <si>
    <t>Likelihood Scales</t>
  </si>
  <si>
    <t>Impact Scales</t>
  </si>
  <si>
    <t>Scale</t>
  </si>
  <si>
    <t>Lowest Value (%)</t>
  </si>
  <si>
    <t>Rating</t>
  </si>
  <si>
    <t>Remote (&lt;=5%)</t>
  </si>
  <si>
    <t>Insignificant impact on achieving objectives</t>
  </si>
  <si>
    <t>L</t>
  </si>
  <si>
    <t>Unlikely (6% - 25%)</t>
  </si>
  <si>
    <t>Minor impact in achieving objectives or failure to meet minor conformance criteria</t>
  </si>
  <si>
    <t>M</t>
  </si>
  <si>
    <t>Possible (26% - 50%)</t>
  </si>
  <si>
    <t>Moderate impact in achieving objectives or failure to meet conformance criteria</t>
  </si>
  <si>
    <t>H</t>
  </si>
  <si>
    <t>Likely (51% - 75%)</t>
  </si>
  <si>
    <t>Major impact in achieving objectives or significant shortfalls in meeting conformance criteria</t>
  </si>
  <si>
    <t>VH</t>
  </si>
  <si>
    <t>Highly likely (&gt;75%)</t>
  </si>
  <si>
    <t>Severe impact in achieving objectives - unacceptable failure in meeting conformance criteria</t>
  </si>
  <si>
    <r>
      <rPr>
        <b/>
        <sz val="20"/>
        <rFont val="Arial"/>
      </rPr>
      <t xml:space="preserve">Likelihood Impact Grid </t>
    </r>
    <r>
      <rPr>
        <sz val="20"/>
        <rFont val="Arial"/>
      </rPr>
      <t>(used to produce a Risk Score)</t>
    </r>
  </si>
  <si>
    <t>Unique PID (Used to Help Heatmap Formulas)</t>
  </si>
  <si>
    <t>Threats</t>
  </si>
  <si>
    <t>Opportunities</t>
  </si>
  <si>
    <t>Field Lists</t>
  </si>
  <si>
    <t>Risk Type</t>
  </si>
  <si>
    <t>A risk that has a negative impact on the achievement of project objectives</t>
  </si>
  <si>
    <t>A risk that has a positive impact on the achievement of project objectives</t>
  </si>
  <si>
    <t>Risk Status</t>
  </si>
  <si>
    <t>A risk that is still being develop and requires approval, typically these risks are not ready for presentation or inclusion in bids/gold packs.</t>
  </si>
  <si>
    <t xml:space="preserve">A risk that is fully populated and remains relevant and credible. </t>
  </si>
  <si>
    <t>Retired - Expired</t>
  </si>
  <si>
    <t>A risk that has passed and is no longer a threat/opportunity to the project.</t>
  </si>
  <si>
    <t>Retired - Mitigated</t>
  </si>
  <si>
    <t>A risk that has been fully mitigated and is no longer a threat/opportunity to the project.</t>
  </si>
  <si>
    <t>Retired - Rejected</t>
  </si>
  <si>
    <t>A risk that following review has been removed from the risk register (e.g. it is not credible, it double counts another risk etc).</t>
  </si>
  <si>
    <t>Retired - Occurred</t>
  </si>
  <si>
    <t xml:space="preserve">A risk that has now impacted. </t>
  </si>
  <si>
    <t>Treatment Strategies (Threats)</t>
  </si>
  <si>
    <t>Take steps to reduce the likelihood of the  threat occurring or its potential impact.</t>
  </si>
  <si>
    <t xml:space="preserve">Tolerate the risk but take no further steps to treat it at the present time. </t>
  </si>
  <si>
    <t>Transfer</t>
  </si>
  <si>
    <t xml:space="preserve">Transfer or share the risk with a third party (supplier, customer, insurer). </t>
  </si>
  <si>
    <t>Terminate</t>
  </si>
  <si>
    <t>Take steps to eliminate the cause of the risk so it no longer exists.</t>
  </si>
  <si>
    <t>Treatment Strategies (Opportunities)</t>
  </si>
  <si>
    <t>Enhance</t>
  </si>
  <si>
    <t>Take steps to increase the likelihood of the  opportunity occurring or its potential impact.</t>
  </si>
  <si>
    <t xml:space="preserve">Take steps to address the causes of the opportunity to ensure it will occur. </t>
  </si>
  <si>
    <t>Share</t>
  </si>
  <si>
    <t xml:space="preserve">Share the benefits of the opportunity with a third party. </t>
  </si>
  <si>
    <t>Monitor</t>
  </si>
  <si>
    <t xml:space="preserve">Take no further action to realise the opportunity at the current time. </t>
  </si>
  <si>
    <t>Categories</t>
  </si>
  <si>
    <t>Process, decision making, competence etc.</t>
  </si>
  <si>
    <t>Risks with a direct impact on the community and/or parishioners.</t>
  </si>
  <si>
    <t>Risks relating to financial processes and funding</t>
  </si>
  <si>
    <t>Formula Sheet</t>
  </si>
  <si>
    <t>Summary Calculations</t>
  </si>
  <si>
    <t>Target Weighted Cost (Threats Only):</t>
  </si>
  <si>
    <t>Target Weighted Cost (Opportunity Only):</t>
  </si>
  <si>
    <t>Current Maximum Threat Impact:</t>
  </si>
  <si>
    <t>Target Maximum Threat Impact:</t>
  </si>
  <si>
    <t xml:space="preserve">Treatment Costs: </t>
  </si>
  <si>
    <t>Risk Exposure (include as risk line in budget):</t>
  </si>
  <si>
    <t>Risk Exposure :</t>
  </si>
  <si>
    <t>Heat Map Calculations</t>
  </si>
  <si>
    <t>Pull Through Data</t>
  </si>
  <si>
    <t>Ranking Data</t>
  </si>
  <si>
    <t xml:space="preserve"> Current Assessment Calucations</t>
  </si>
  <si>
    <t>Current Cost Exposure</t>
  </si>
  <si>
    <t>Treatment</t>
  </si>
  <si>
    <t>Target Assessment Calucations</t>
  </si>
  <si>
    <t>Target Cost Exposure</t>
  </si>
  <si>
    <t>Unique PIG Ref:</t>
  </si>
  <si>
    <t>Opps Rank</t>
  </si>
  <si>
    <t>Threat Rank</t>
  </si>
  <si>
    <t>Likelihood Rating</t>
  </si>
  <si>
    <t>Cost Impact Rating</t>
  </si>
  <si>
    <t>Schedule Impact Rating</t>
  </si>
  <si>
    <t>Quality Rating</t>
  </si>
  <si>
    <t>Type Factor</t>
  </si>
  <si>
    <t>Highest Impact</t>
  </si>
  <si>
    <t>Threat Impacts</t>
  </si>
  <si>
    <t>Current Weighted Cost (Threat)</t>
  </si>
  <si>
    <t>Current Weighted Cost (Opps)</t>
  </si>
  <si>
    <t>Cost to Display</t>
  </si>
  <si>
    <t>Validated Treatement Costs</t>
  </si>
  <si>
    <t>Target Weighted Cost (Threat)</t>
  </si>
  <si>
    <t>Target Weighted Cost (Opps)</t>
  </si>
  <si>
    <t>Current Box</t>
  </si>
  <si>
    <t>Current 25</t>
  </si>
  <si>
    <t>Current24</t>
  </si>
  <si>
    <t>Current23</t>
  </si>
  <si>
    <t>Current22</t>
  </si>
  <si>
    <t>Current21</t>
  </si>
  <si>
    <t>Current20</t>
  </si>
  <si>
    <t>Current19</t>
  </si>
  <si>
    <t>Current18</t>
  </si>
  <si>
    <t>Current17</t>
  </si>
  <si>
    <t>Current16</t>
  </si>
  <si>
    <t>Current15</t>
  </si>
  <si>
    <t>Current14</t>
  </si>
  <si>
    <t>Current13</t>
  </si>
  <si>
    <t>Current12</t>
  </si>
  <si>
    <t>Current11</t>
  </si>
  <si>
    <t>Current10</t>
  </si>
  <si>
    <t>Current9</t>
  </si>
  <si>
    <t>Current8</t>
  </si>
  <si>
    <t>Current7</t>
  </si>
  <si>
    <t>Current6</t>
  </si>
  <si>
    <t>Current5</t>
  </si>
  <si>
    <t>Current4</t>
  </si>
  <si>
    <t>Current3</t>
  </si>
  <si>
    <t>Current2</t>
  </si>
  <si>
    <t>Current1</t>
  </si>
  <si>
    <t>Current    -1</t>
  </si>
  <si>
    <t>Current    -2</t>
  </si>
  <si>
    <t>Current    -3</t>
  </si>
  <si>
    <t>Current    -4</t>
  </si>
  <si>
    <t>Current    -5</t>
  </si>
  <si>
    <t>Current    -6</t>
  </si>
  <si>
    <t>Current    -7</t>
  </si>
  <si>
    <t>Current    -8</t>
  </si>
  <si>
    <t>Current    -9</t>
  </si>
  <si>
    <t>Current    -10</t>
  </si>
  <si>
    <t>Current    -11</t>
  </si>
  <si>
    <t>Current    -12</t>
  </si>
  <si>
    <t>Current    -13</t>
  </si>
  <si>
    <t>Current    -14</t>
  </si>
  <si>
    <t>Current    -15</t>
  </si>
  <si>
    <t>Current    -16</t>
  </si>
  <si>
    <t>Current    -17</t>
  </si>
  <si>
    <t>Current    -18</t>
  </si>
  <si>
    <t>Current    -19</t>
  </si>
  <si>
    <t>Current    -20</t>
  </si>
  <si>
    <t>Current    -21</t>
  </si>
  <si>
    <t>Current    -22</t>
  </si>
  <si>
    <t>Current    -23</t>
  </si>
  <si>
    <t>Current    -24</t>
  </si>
  <si>
    <t>Current    -25</t>
  </si>
  <si>
    <t>Target Box</t>
  </si>
  <si>
    <t>Target 25</t>
  </si>
  <si>
    <t>Target 24</t>
  </si>
  <si>
    <t>Target 23</t>
  </si>
  <si>
    <t>Target 22</t>
  </si>
  <si>
    <t>Target 21</t>
  </si>
  <si>
    <t>Target 20</t>
  </si>
  <si>
    <t>Target 19</t>
  </si>
  <si>
    <t>Target 18</t>
  </si>
  <si>
    <t>Target 17</t>
  </si>
  <si>
    <t>Target 16</t>
  </si>
  <si>
    <t>Target 15</t>
  </si>
  <si>
    <t>Target 14</t>
  </si>
  <si>
    <t>Target 13</t>
  </si>
  <si>
    <t>Target 12</t>
  </si>
  <si>
    <t>Target 11</t>
  </si>
  <si>
    <t>Target 10</t>
  </si>
  <si>
    <t>Target 9</t>
  </si>
  <si>
    <t>Target 8</t>
  </si>
  <si>
    <t>Target 7</t>
  </si>
  <si>
    <t>Target 6</t>
  </si>
  <si>
    <t>Target 5</t>
  </si>
  <si>
    <t>Target 4</t>
  </si>
  <si>
    <t>Target 3</t>
  </si>
  <si>
    <t>Target 2</t>
  </si>
  <si>
    <t>Target 1</t>
  </si>
  <si>
    <t>Target     -1</t>
  </si>
  <si>
    <t>Target     -2</t>
  </si>
  <si>
    <t>Target     -3</t>
  </si>
  <si>
    <t>Target     -4</t>
  </si>
  <si>
    <t>Target     -5</t>
  </si>
  <si>
    <t>Target     -6</t>
  </si>
  <si>
    <t>Target     -7</t>
  </si>
  <si>
    <t>Target     -8</t>
  </si>
  <si>
    <t>Target     -9</t>
  </si>
  <si>
    <t>Target     -10</t>
  </si>
  <si>
    <t>Target     -11</t>
  </si>
  <si>
    <t>Target     -12</t>
  </si>
  <si>
    <t>Target     -13</t>
  </si>
  <si>
    <t>Target     -14</t>
  </si>
  <si>
    <t>Target     -15</t>
  </si>
  <si>
    <t>Target     -16</t>
  </si>
  <si>
    <t>Target     -17</t>
  </si>
  <si>
    <t>Target     -18</t>
  </si>
  <si>
    <t>Target     -19</t>
  </si>
  <si>
    <t>Target     -20</t>
  </si>
  <si>
    <t>Target     -21</t>
  </si>
  <si>
    <t>Target     -22</t>
  </si>
  <si>
    <t>Target     -23</t>
  </si>
  <si>
    <t>Target     -24</t>
  </si>
  <si>
    <t>Target     -25</t>
  </si>
  <si>
    <t>IF((#REF!&gt;=VH_Schedule_Value);"VH";IF((#REF!&gt;=H_Schedule_Value);"H";IF((#REF!&gt;=M_Schedule_Value);"M";IF((#REF!&gt;=L_Schedule_Value);"L";IF(#REF!&gt;0;"VL";"NIL")))))</t>
  </si>
  <si>
    <t>#REF!</t>
  </si>
  <si>
    <t>IF(#REF!&gt;=VH_Prob_Value;"VH";IF(#REF!&gt;=H_Prob_Value;"H";IF(#REF!&gt;=M_Prob_Value;"M";IF(#REF!&gt;=L_Prob_Value;"L";IF(ISBLANK(#REF!);"NIL";"VL")))))</t>
  </si>
  <si>
    <t>IF((#REF!&gt;=VH_Cost_Value);"VH";IF((#REF!&gt;=H_Cost_Value);"H";IF((#REF!&gt;=M_Cost_Value);"M";IF((#REF!&gt;=L_Cost_Value);"L";IF(#REF!&gt;0;"VL";"NIL")))))</t>
  </si>
  <si>
    <t>IF(AND(D16=Threat;E16=Live);#REF!;0)</t>
  </si>
  <si>
    <t>IF(AND(E16=Live;D16=Threat);#REF!*(#REF!*0.01);0)</t>
  </si>
  <si>
    <t>IF(AND(E16=Live;D16=Opp);#REF!*(#REF!*0.01);0)</t>
  </si>
  <si>
    <t>IF(E16=Ret_Rej;0;#REF!)</t>
  </si>
  <si>
    <t>IF(AND(D20=Threat;E20=Live);#REF!;0)</t>
  </si>
  <si>
    <t>IF(AND(E20=Live;D20=Threat);#REF!*(#REF!*0.01);0)</t>
  </si>
  <si>
    <t>IF(AND(E20=Live;D20=Opp);#REF!*(#REF!*0.01);0)</t>
  </si>
  <si>
    <t>IF(E20=Ret_Rej;0;#REF!)</t>
  </si>
  <si>
    <t>IF(AND(D22=Threat;E22=Live);#REF!;0)</t>
  </si>
  <si>
    <t>IF(AND(E22=Live;D22=Threat);#REF!*(#REF!*0.01);0)</t>
  </si>
  <si>
    <t>IF(AND(E22=Live;D22=Opp);#REF!*(#REF!*0.01);0)</t>
  </si>
  <si>
    <t>IF(E22=Ret_Rej;0;#REF!)</t>
  </si>
  <si>
    <t>NIL</t>
  </si>
  <si>
    <t>IF(AND(D41=Threat;E41=Live);#REF!;0)</t>
  </si>
  <si>
    <t>IF(AND(E41=Live;D41=Threat);#REF!*(#REF!*0.01);0)</t>
  </si>
  <si>
    <t>IF(AND(E41=Live;D41=Opp);#REF!*(#REF!*0.01);0)</t>
  </si>
  <si>
    <t>IF(E41=Ret_Rej;0;#REF!)</t>
  </si>
  <si>
    <t>IF(AND(D42=Threat;E42=Live);#REF!;0)</t>
  </si>
  <si>
    <t>IF(AND(E42=Live;D42=Threat);#REF!*(#REF!*0.01);0)</t>
  </si>
  <si>
    <t>IF(AND(E42=Live;D42=Opp);#REF!*(#REF!*0.01);0)</t>
  </si>
  <si>
    <t>IF(E42=Ret_Rej;0;#REF!)</t>
  </si>
  <si>
    <t>IF(AND(D43=Threat;E43=Live);#REF!;0)</t>
  </si>
  <si>
    <t>IF(AND(E43=Live;D43=Threat);#REF!*(#REF!*0.01);0)</t>
  </si>
  <si>
    <t>IF(AND(E43=Live;D43=Opp);#REF!*(#REF!*0.01);0)</t>
  </si>
  <si>
    <t>IF(E43=Ret_Rej;0;#REF!)</t>
  </si>
  <si>
    <t>IF(AND(D44=Threat;E44=Live);#REF!;0)</t>
  </si>
  <si>
    <t>IF(AND(E44=Live;D44=Threat);#REF!*(#REF!*0.01);0)</t>
  </si>
  <si>
    <t>IF(AND(E44=Live;D44=Opp);#REF!*(#REF!*0.01);0)</t>
  </si>
  <si>
    <t>IF(E44=Ret_Rej;0;#REF!)</t>
  </si>
  <si>
    <t>IF(AND(D45=Threat;E45=Live);#REF!;0)</t>
  </si>
  <si>
    <t>IF(AND(E45=Live;D45=Threat);#REF!*(#REF!*0.01);0)</t>
  </si>
  <si>
    <t>IF(AND(E45=Live;D45=Opp);#REF!*(#REF!*0.01);0)</t>
  </si>
  <si>
    <t>IF(E45=Ret_Rej;0;#REF!)</t>
  </si>
  <si>
    <t>IF(AND(D46=Threat;E46=Live);#REF!;0)</t>
  </si>
  <si>
    <t>IF(AND(E46=Live;D46=Threat);#REF!*(#REF!*0.01);0)</t>
  </si>
  <si>
    <t>IF(AND(E46=Live;D46=Opp);#REF!*(#REF!*0.01);0)</t>
  </si>
  <si>
    <t>IF(E46=Ret_Rej;0;#REF!)</t>
  </si>
  <si>
    <t>IF(AND(D47=Threat;E47=Live);#REF!;0)</t>
  </si>
  <si>
    <t>IF(AND(E47=Live;D47=Threat);#REF!*(#REF!*0.01);0)</t>
  </si>
  <si>
    <t>IF(AND(E47=Live;D47=Opp);#REF!*(#REF!*0.01);0)</t>
  </si>
  <si>
    <t>IF(E47=Ret_Rej;0;#REF!)</t>
  </si>
  <si>
    <t>IF(AND(D48=Threat;E48=Live);#REF!;0)</t>
  </si>
  <si>
    <t>IF(AND(E48=Live;D48=Threat);#REF!*(#REF!*0.01);0)</t>
  </si>
  <si>
    <t>IF(AND(E48=Live;D48=Opp);#REF!*(#REF!*0.01);0)</t>
  </si>
  <si>
    <t>IF(E48=Ret_Rej;0;#REF!)</t>
  </si>
  <si>
    <t>IF(AND(D49=Threat;E49=Live);#REF!;0)</t>
  </si>
  <si>
    <t>IF(AND(E49=Live;D49=Threat);#REF!*(#REF!*0.01);0)</t>
  </si>
  <si>
    <t>IF(AND(E49=Live;D49=Opp);#REF!*(#REF!*0.01);0)</t>
  </si>
  <si>
    <t>IF(E49=Ret_Rej;0;#REF!)</t>
  </si>
  <si>
    <t>IF(AND(D50=Threat;E50=Live);#REF!;0)</t>
  </si>
  <si>
    <t>IF(AND(E50=Live;D50=Threat);#REF!*(#REF!*0.01);0)</t>
  </si>
  <si>
    <t>IF(AND(E50=Live;D50=Opp);#REF!*(#REF!*0.01);0)</t>
  </si>
  <si>
    <t>IF(E50=Ret_Rej;0;#REF!)</t>
  </si>
  <si>
    <t>IF(AND(D51=Threat;E51=Live);#REF!;0)</t>
  </si>
  <si>
    <t>IF(AND(E51=Live;D51=Threat);#REF!*(#REF!*0.01);0)</t>
  </si>
  <si>
    <t>IF(AND(E51=Live;D51=Opp);#REF!*(#REF!*0.01);0)</t>
  </si>
  <si>
    <t>IF(E51=Ret_Rej;0;#REF!)</t>
  </si>
  <si>
    <t>IF(AND(D52=Threat;E52=Live);#REF!;0)</t>
  </si>
  <si>
    <t>IF(AND(E52=Live;D52=Threat);#REF!*(#REF!*0.01);0)</t>
  </si>
  <si>
    <t>IF(AND(E52=Live;D52=Opp);#REF!*(#REF!*0.01);0)</t>
  </si>
  <si>
    <t>IF(E52=Ret_Rej;0;#REF!)</t>
  </si>
  <si>
    <t>IF(AND(D53=Threat;E53=Live);#REF!;0)</t>
  </si>
  <si>
    <t>IF(AND(E53=Live;D53=Threat);#REF!*(#REF!*0.01);0)</t>
  </si>
  <si>
    <t>IF(AND(E53=Live;D53=Opp);#REF!*(#REF!*0.01);0)</t>
  </si>
  <si>
    <t>IF(E53=Ret_Rej;0;#REF!)</t>
  </si>
  <si>
    <t>IF(AND(D54=Threat;E54=Live);#REF!;0)</t>
  </si>
  <si>
    <t>IF(AND(E54=Live;D54=Threat);#REF!*(#REF!*0.01);0)</t>
  </si>
  <si>
    <t>IF(AND(E54=Live;D54=Opp);#REF!*(#REF!*0.01);0)</t>
  </si>
  <si>
    <t>IF(E54=Ret_Rej;0;#REF!)</t>
  </si>
  <si>
    <t>IF(AND(D55=Threat;E55=Live);#REF!;0)</t>
  </si>
  <si>
    <t>IF(AND(E55=Live;D55=Threat);#REF!*(#REF!*0.01);0)</t>
  </si>
  <si>
    <t>IF(AND(E55=Live;D55=Opp);#REF!*(#REF!*0.01);0)</t>
  </si>
  <si>
    <t>IF(E55=Ret_Rej;0;#REF!)</t>
  </si>
  <si>
    <t>IF(AND(D56=Threat;E56=Live);#REF!;0)</t>
  </si>
  <si>
    <t>IF(AND(E56=Live;D56=Threat);#REF!*(#REF!*0.01);0)</t>
  </si>
  <si>
    <t>IF(AND(E56=Live;D56=Opp);#REF!*(#REF!*0.01);0)</t>
  </si>
  <si>
    <t>IF(E56=Ret_Rej;0;#REF!)</t>
  </si>
  <si>
    <t>IF(AND(D57=Threat;E57=Live);#REF!;0)</t>
  </si>
  <si>
    <t>IF(AND(E57=Live;D57=Threat);#REF!*(#REF!*0.01);0)</t>
  </si>
  <si>
    <t>IF(AND(E57=Live;D57=Opp);#REF!*(#REF!*0.01);0)</t>
  </si>
  <si>
    <t>IF(E57=Ret_Rej;0;#REF!)</t>
  </si>
  <si>
    <t>IF(AND(D58=Threat;E58=Live);#REF!;0)</t>
  </si>
  <si>
    <t>IF(AND(E58=Live;D58=Threat);#REF!*(#REF!*0.01);0)</t>
  </si>
  <si>
    <t>IF(AND(E58=Live;D58=Opp);#REF!*(#REF!*0.01);0)</t>
  </si>
  <si>
    <t>IF(E58=Ret_Rej;0;#REF!)</t>
  </si>
  <si>
    <t>IF(AND(D59=Threat;E59=Live);#REF!;0)</t>
  </si>
  <si>
    <t>IF(AND(E59=Live;D59=Threat);#REF!*(#REF!*0.01);0)</t>
  </si>
  <si>
    <t>IF(AND(E59=Live;D59=Opp);#REF!*(#REF!*0.01);0)</t>
  </si>
  <si>
    <t>IF(E59=Ret_Rej;0;#REF!)</t>
  </si>
  <si>
    <t>IF(AND(D60=Threat;E60=Live);#REF!;0)</t>
  </si>
  <si>
    <t>IF(AND(E60=Live;D60=Threat);#REF!*(#REF!*0.01);0)</t>
  </si>
  <si>
    <t>IF(AND(E60=Live;D60=Opp);#REF!*(#REF!*0.01);0)</t>
  </si>
  <si>
    <t>IF(E60=Ret_Rej;0;#REF!)</t>
  </si>
  <si>
    <t>IF(AND(D61=Threat;E61=Live);#REF!;0)</t>
  </si>
  <si>
    <t>IF(AND(E61=Live;D61=Threat);#REF!*(#REF!*0.01);0)</t>
  </si>
  <si>
    <t>IF(AND(E61=Live;D61=Opp);#REF!*(#REF!*0.01);0)</t>
  </si>
  <si>
    <t>IF(E61=Ret_Rej;0;#REF!)</t>
  </si>
  <si>
    <t>IF(AND(D62=Threat;E62=Live);#REF!;0)</t>
  </si>
  <si>
    <t>IF(AND(E62=Live;D62=Threat);#REF!*(#REF!*0.01);0)</t>
  </si>
  <si>
    <t>IF(AND(E62=Live;D62=Opp);#REF!*(#REF!*0.01);0)</t>
  </si>
  <si>
    <t>IF(E62=Ret_Rej;0;#REF!)</t>
  </si>
  <si>
    <t>IF(AND(D63=Threat;E63=Live);#REF!;0)</t>
  </si>
  <si>
    <t>IF(AND(E63=Live;D63=Threat);#REF!*(#REF!*0.01);0)</t>
  </si>
  <si>
    <t>IF(AND(E63=Live;D63=Opp);#REF!*(#REF!*0.01);0)</t>
  </si>
  <si>
    <t>IF(E63=Ret_Rej;0;#REF!)</t>
  </si>
  <si>
    <t>IF(AND(D64=Threat;E64=Live);#REF!;0)</t>
  </si>
  <si>
    <t>IF(AND(E64=Live;D64=Threat);#REF!*(#REF!*0.01);0)</t>
  </si>
  <si>
    <t>IF(AND(E64=Live;D64=Opp);#REF!*(#REF!*0.01);0)</t>
  </si>
  <si>
    <t>IF(E64=Ret_Rej;0;#REF!)</t>
  </si>
  <si>
    <t>IF(AND(D65=Threat;E65=Live);#REF!;0)</t>
  </si>
  <si>
    <t>IF(AND(E65=Live;D65=Threat);#REF!*(#REF!*0.01);0)</t>
  </si>
  <si>
    <t>IF(AND(E65=Live;D65=Opp);#REF!*(#REF!*0.01);0)</t>
  </si>
  <si>
    <t>IF(E65=Ret_Rej;0;#REF!)</t>
  </si>
  <si>
    <t>IF(AND(D66=Threat;E66=Live);#REF!;0)</t>
  </si>
  <si>
    <t>IF(AND(E66=Live;D66=Threat);#REF!*(#REF!*0.01);0)</t>
  </si>
  <si>
    <t>IF(AND(E66=Live;D66=Opp);#REF!*(#REF!*0.01);0)</t>
  </si>
  <si>
    <t>IF(E66=Ret_Rej;0;#REF!)</t>
  </si>
  <si>
    <t>IF(AND(D67=Threat;E67=Live);#REF!;0)</t>
  </si>
  <si>
    <t>IF(AND(E67=Live;D67=Threat);#REF!*(#REF!*0.01);0)</t>
  </si>
  <si>
    <t>IF(AND(E67=Live;D67=Opp);#REF!*(#REF!*0.01);0)</t>
  </si>
  <si>
    <t>IF(E67=Ret_Rej;0;#REF!)</t>
  </si>
  <si>
    <t>IF(AND(D68=Threat;E68=Live);#REF!;0)</t>
  </si>
  <si>
    <t>IF(AND(E68=Live;D68=Threat);#REF!*(#REF!*0.01);0)</t>
  </si>
  <si>
    <t>IF(AND(E68=Live;D68=Opp);#REF!*(#REF!*0.01);0)</t>
  </si>
  <si>
    <t>IF(E68=Ret_Rej;0;#REF!)</t>
  </si>
  <si>
    <t>IF(AND(D69=Threat;E69=Live);#REF!;0)</t>
  </si>
  <si>
    <t>IF(AND(E69=Live;D69=Threat);#REF!*(#REF!*0.01);0)</t>
  </si>
  <si>
    <t>IF(AND(E69=Live;D69=Opp);#REF!*(#REF!*0.01);0)</t>
  </si>
  <si>
    <t>IF(E69=Ret_Rej;0;#REF!)</t>
  </si>
  <si>
    <t>IF(AND(D70=Threat;E70=Live);#REF!;0)</t>
  </si>
  <si>
    <t>IF(AND(E70=Live;D70=Threat);#REF!*(#REF!*0.01);0)</t>
  </si>
  <si>
    <t>IF(AND(E70=Live;D70=Opp);#REF!*(#REF!*0.01);0)</t>
  </si>
  <si>
    <t>IF(E70=Ret_Rej;0;#REF!)</t>
  </si>
  <si>
    <t>IF(AND(D71=Threat;E71=Live);#REF!;0)</t>
  </si>
  <si>
    <t>IF(AND(E71=Live;D71=Threat);#REF!*(#REF!*0.01);0)</t>
  </si>
  <si>
    <t>IF(AND(E71=Live;D71=Opp);#REF!*(#REF!*0.01);0)</t>
  </si>
  <si>
    <t>IF(E71=Ret_Rej;0;#REF!)</t>
  </si>
  <si>
    <t>IF(AND(D72=Threat;E72=Live);#REF!;0)</t>
  </si>
  <si>
    <t>IF(AND(E72=Live;D72=Threat);#REF!*(#REF!*0.01);0)</t>
  </si>
  <si>
    <t>IF(AND(E72=Live;D72=Opp);#REF!*(#REF!*0.01);0)</t>
  </si>
  <si>
    <t>IF(E72=Ret_Rej;0;#REF!)</t>
  </si>
  <si>
    <t>IF(AND(D73=Threat;E73=Live);#REF!;0)</t>
  </si>
  <si>
    <t>IF(AND(E73=Live;D73=Threat);#REF!*(#REF!*0.01);0)</t>
  </si>
  <si>
    <t>IF(AND(E73=Live;D73=Opp);#REF!*(#REF!*0.01);0)</t>
  </si>
  <si>
    <t>IF(E73=Ret_Rej;0;#REF!)</t>
  </si>
  <si>
    <t>IF(AND(D74=Threat;E74=Live);#REF!;0)</t>
  </si>
  <si>
    <t>IF(AND(E74=Live;D74=Threat);#REF!*(#REF!*0.01);0)</t>
  </si>
  <si>
    <t>IF(AND(E74=Live;D74=Opp);#REF!*(#REF!*0.01);0)</t>
  </si>
  <si>
    <t>IF(E74=Ret_Rej;0;#REF!)</t>
  </si>
  <si>
    <t>IF(AND(D75=Threat;E75=Live);#REF!;0)</t>
  </si>
  <si>
    <t>IF(AND(E75=Live;D75=Threat);#REF!*(#REF!*0.01);0)</t>
  </si>
  <si>
    <t>IF(AND(E75=Live;D75=Opp);#REF!*(#REF!*0.01);0)</t>
  </si>
  <si>
    <t>IF(E75=Ret_Rej;0;#REF!)</t>
  </si>
  <si>
    <t>IF(AND(D76=Threat;E76=Live);#REF!;0)</t>
  </si>
  <si>
    <t>IF(AND(E76=Live;D76=Threat);#REF!*(#REF!*0.01);0)</t>
  </si>
  <si>
    <t>IF(AND(E76=Live;D76=Opp);#REF!*(#REF!*0.01);0)</t>
  </si>
  <si>
    <t>IF(E76=Ret_Rej;0;#REF!)</t>
  </si>
  <si>
    <t>IF(AND(D77=Threat;E77=Live);#REF!;0)</t>
  </si>
  <si>
    <t>IF(AND(E77=Live;D77=Threat);#REF!*(#REF!*0.01);0)</t>
  </si>
  <si>
    <t>IF(AND(E77=Live;D77=Opp);#REF!*(#REF!*0.01);0)</t>
  </si>
  <si>
    <t>IF(E77=Ret_Rej;0;#REF!)</t>
  </si>
  <si>
    <t>IF(AND(D78=Threat;E78=Live);#REF!;0)</t>
  </si>
  <si>
    <t>IF(AND(E78=Live;D78=Threat);#REF!*(#REF!*0.01);0)</t>
  </si>
  <si>
    <t>IF(AND(E78=Live;D78=Opp);#REF!*(#REF!*0.01);0)</t>
  </si>
  <si>
    <t>IF(E78=Ret_Rej;0;#REF!)</t>
  </si>
  <si>
    <t>IF(AND(D79=Threat;E79=Live);#REF!;0)</t>
  </si>
  <si>
    <t>IF(AND(E79=Live;D79=Threat);#REF!*(#REF!*0.01);0)</t>
  </si>
  <si>
    <t>IF(AND(E79=Live;D79=Opp);#REF!*(#REF!*0.01);0)</t>
  </si>
  <si>
    <t>IF(E79=Ret_Rej;0;#REF!)</t>
  </si>
  <si>
    <t>IF(AND(D80=Threat;E80=Live);#REF!;0)</t>
  </si>
  <si>
    <t>IF(AND(E80=Live;D80=Threat);#REF!*(#REF!*0.01);0)</t>
  </si>
  <si>
    <t>IF(AND(E80=Live;D80=Opp);#REF!*(#REF!*0.01);0)</t>
  </si>
  <si>
    <t>IF(E80=Ret_Rej;0;#REF!)</t>
  </si>
  <si>
    <t>IF(AND(D81=Threat;E81=Live);#REF!;0)</t>
  </si>
  <si>
    <t>IF(AND(E81=Live;D81=Threat);#REF!*(#REF!*0.01);0)</t>
  </si>
  <si>
    <t>IF(AND(E81=Live;D81=Opp);#REF!*(#REF!*0.01);0)</t>
  </si>
  <si>
    <t>IF(E81=Ret_Rej;0;#REF!)</t>
  </si>
  <si>
    <t>IF(AND(D82=Threat;E82=Live);#REF!;0)</t>
  </si>
  <si>
    <t>IF(AND(E82=Live;D82=Threat);#REF!*(#REF!*0.01);0)</t>
  </si>
  <si>
    <t>IF(AND(E82=Live;D82=Opp);#REF!*(#REF!*0.01);0)</t>
  </si>
  <si>
    <t>IF(E82=Ret_Rej;0;#REF!)</t>
  </si>
  <si>
    <t>IF(AND(D83=Threat;E83=Live);#REF!;0)</t>
  </si>
  <si>
    <t>IF(AND(E83=Live;D83=Threat);#REF!*(#REF!*0.01);0)</t>
  </si>
  <si>
    <t>IF(AND(E83=Live;D83=Opp);#REF!*(#REF!*0.01);0)</t>
  </si>
  <si>
    <t>IF(E83=Ret_Rej;0;#REF!)</t>
  </si>
  <si>
    <t>IF(AND(D84=Threat;E84=Live);#REF!;0)</t>
  </si>
  <si>
    <t>IF(AND(E84=Live;D84=Threat);#REF!*(#REF!*0.01);0)</t>
  </si>
  <si>
    <t>IF(AND(E84=Live;D84=Opp);#REF!*(#REF!*0.01);0)</t>
  </si>
  <si>
    <t>IF(E84=Ret_Rej;0;#REF!)</t>
  </si>
  <si>
    <t>IF(AND(D85=Threat;E85=Live);#REF!;0)</t>
  </si>
  <si>
    <t>IF(AND(E85=Live;D85=Threat);#REF!*(#REF!*0.01);0)</t>
  </si>
  <si>
    <t>IF(AND(E85=Live;D85=Opp);#REF!*(#REF!*0.01);0)</t>
  </si>
  <si>
    <t>IF(E85=Ret_Rej;0;#REF!)</t>
  </si>
  <si>
    <t>IF(AND(D86=Threat;E86=Live);#REF!;0)</t>
  </si>
  <si>
    <t>IF(AND(E86=Live;D86=Threat);#REF!*(#REF!*0.01);0)</t>
  </si>
  <si>
    <t>IF(AND(E86=Live;D86=Opp);#REF!*(#REF!*0.01);0)</t>
  </si>
  <si>
    <t>IF(E86=Ret_Rej;0;#REF!)</t>
  </si>
  <si>
    <t>IF(AND(D87=Threat;E87=Live);#REF!;0)</t>
  </si>
  <si>
    <t>IF(AND(E87=Live;D87=Threat);#REF!*(#REF!*0.01);0)</t>
  </si>
  <si>
    <t>IF(AND(E87=Live;D87=Opp);#REF!*(#REF!*0.01);0)</t>
  </si>
  <si>
    <t>IF(E87=Ret_Rej;0;#REF!)</t>
  </si>
  <si>
    <t>IF(AND(D88=Threat;E88=Live);#REF!;0)</t>
  </si>
  <si>
    <t>IF(AND(E88=Live;D88=Threat);#REF!*(#REF!*0.01);0)</t>
  </si>
  <si>
    <t>IF(AND(E88=Live;D88=Opp);#REF!*(#REF!*0.01);0)</t>
  </si>
  <si>
    <t>IF(E88=Ret_Rej;0;#REF!)</t>
  </si>
  <si>
    <t>IF(AND(D89=Threat;E89=Live);#REF!;0)</t>
  </si>
  <si>
    <t>IF(AND(E89=Live;D89=Threat);#REF!*(#REF!*0.01);0)</t>
  </si>
  <si>
    <t>IF(AND(E89=Live;D89=Opp);#REF!*(#REF!*0.01);0)</t>
  </si>
  <si>
    <t>IF(E89=Ret_Rej;0;#REF!)</t>
  </si>
  <si>
    <t>IF(AND(D90=Threat;E90=Live);#REF!;0)</t>
  </si>
  <si>
    <t>IF(AND(E90=Live;D90=Threat);#REF!*(#REF!*0.01);0)</t>
  </si>
  <si>
    <t>IF(AND(E90=Live;D90=Opp);#REF!*(#REF!*0.01);0)</t>
  </si>
  <si>
    <t>IF(E90=Ret_Rej;0;#REF!)</t>
  </si>
  <si>
    <t>IF(AND(D91=Threat;E91=Live);#REF!;0)</t>
  </si>
  <si>
    <t>IF(AND(E91=Live;D91=Threat);#REF!*(#REF!*0.01);0)</t>
  </si>
  <si>
    <t>IF(AND(E91=Live;D91=Opp);#REF!*(#REF!*0.01);0)</t>
  </si>
  <si>
    <t>IF(E91=Ret_Rej;0;#REF!)</t>
  </si>
  <si>
    <t>IF(AND(D92=Threat;E92=Live);#REF!;0)</t>
  </si>
  <si>
    <t>IF(AND(E92=Live;D92=Threat);#REF!*(#REF!*0.01);0)</t>
  </si>
  <si>
    <t>IF(AND(E92=Live;D92=Opp);#REF!*(#REF!*0.01);0)</t>
  </si>
  <si>
    <t>IF(E92=Ret_Rej;0;#REF!)</t>
  </si>
  <si>
    <t>IF(AND(D93=Threat;E93=Live);#REF!;0)</t>
  </si>
  <si>
    <t>IF(AND(E93=Live;D93=Threat);#REF!*(#REF!*0.01);0)</t>
  </si>
  <si>
    <t>IF(AND(E93=Live;D93=Opp);#REF!*(#REF!*0.01);0)</t>
  </si>
  <si>
    <t>IF(E93=Ret_Rej;0;#REF!)</t>
  </si>
  <si>
    <t>IF(AND(D94=Threat;E94=Live);#REF!;0)</t>
  </si>
  <si>
    <t>IF(AND(E94=Live;D94=Threat);#REF!*(#REF!*0.01);0)</t>
  </si>
  <si>
    <t>IF(AND(E94=Live;D94=Opp);#REF!*(#REF!*0.01);0)</t>
  </si>
  <si>
    <t>IF(E94=Ret_Rej;0;#REF!)</t>
  </si>
  <si>
    <t>IF(AND(D95=Threat;E95=Live);#REF!;0)</t>
  </si>
  <si>
    <t>IF(AND(E95=Live;D95=Threat);#REF!*(#REF!*0.01);0)</t>
  </si>
  <si>
    <t>IF(AND(E95=Live;D95=Opp);#REF!*(#REF!*0.01);0)</t>
  </si>
  <si>
    <t>IF(E95=Ret_Rej;0;#REF!)</t>
  </si>
  <si>
    <t>IF(AND(D96=Threat;E96=Live);#REF!;0)</t>
  </si>
  <si>
    <t>IF(AND(E96=Live;D96=Threat);#REF!*(#REF!*0.01);0)</t>
  </si>
  <si>
    <t>IF(AND(E96=Live;D96=Opp);#REF!*(#REF!*0.01);0)</t>
  </si>
  <si>
    <t>IF(E96=Ret_Rej;0;#REF!)</t>
  </si>
  <si>
    <t>IF(AND(D97=Threat;E97=Live);#REF!;0)</t>
  </si>
  <si>
    <t>IF(AND(E97=Live;D97=Threat);#REF!*(#REF!*0.01);0)</t>
  </si>
  <si>
    <t>IF(AND(E97=Live;D97=Opp);#REF!*(#REF!*0.01);0)</t>
  </si>
  <si>
    <t>IF(E97=Ret_Rej;0;#REF!)</t>
  </si>
  <si>
    <t>IF(AND(D98=Threat;E98=Live);#REF!;0)</t>
  </si>
  <si>
    <t>IF(AND(E98=Live;D98=Threat);#REF!*(#REF!*0.01);0)</t>
  </si>
  <si>
    <t>IF(AND(E98=Live;D98=Opp);#REF!*(#REF!*0.01);0)</t>
  </si>
  <si>
    <t>IF(E98=Ret_Rej;0;#REF!)</t>
  </si>
  <si>
    <t>IF(AND(D99=Threat;E99=Live);#REF!;0)</t>
  </si>
  <si>
    <t>IF(AND(E99=Live;D99=Threat);#REF!*(#REF!*0.01);0)</t>
  </si>
  <si>
    <t>IF(AND(E99=Live;D99=Opp);#REF!*(#REF!*0.01);0)</t>
  </si>
  <si>
    <t>IF(E99=Ret_Rej;0;#REF!)</t>
  </si>
  <si>
    <t>IF(AND(D100=Threat;E100=Live);#REF!;0)</t>
  </si>
  <si>
    <t>IF(AND(E100=Live;D100=Threat);#REF!*(#REF!*0.01);0)</t>
  </si>
  <si>
    <t>IF(AND(E100=Live;D100=Opp);#REF!*(#REF!*0.01);0)</t>
  </si>
  <si>
    <t>IF(E100=Ret_Rej;0;#REF!)</t>
  </si>
  <si>
    <t>IF(AND(D101=Threat;E101=Live);#REF!;0)</t>
  </si>
  <si>
    <t>IF(AND(E101=Live;D101=Threat);#REF!*(#REF!*0.01);0)</t>
  </si>
  <si>
    <t>IF(AND(E101=Live;D101=Opp);#REF!*(#REF!*0.01);0)</t>
  </si>
  <si>
    <t>IF(E101=Ret_Rej;0;#REF!)</t>
  </si>
  <si>
    <t>IF(AND(D102=Threat;E102=Live);#REF!;0)</t>
  </si>
  <si>
    <t>IF(AND(E102=Live;D102=Threat);#REF!*(#REF!*0.01);0)</t>
  </si>
  <si>
    <t>IF(AND(E102=Live;D102=Opp);#REF!*(#REF!*0.01);0)</t>
  </si>
  <si>
    <t>IF(E102=Ret_Rej;0;#REF!)</t>
  </si>
  <si>
    <t>IF(AND(D103=Threat;E103=Live);#REF!;0)</t>
  </si>
  <si>
    <t>IF(AND(E103=Live;D103=Threat);#REF!*(#REF!*0.01);0)</t>
  </si>
  <si>
    <t>IF(AND(E103=Live;D103=Opp);#REF!*(#REF!*0.01);0)</t>
  </si>
  <si>
    <t>IF(E103=Ret_Rej;0;#REF!)</t>
  </si>
  <si>
    <t>IF(AND(D104=Threat;E104=Live);#REF!;0)</t>
  </si>
  <si>
    <t>IF(AND(E104=Live;D104=Threat);#REF!*(#REF!*0.01);0)</t>
  </si>
  <si>
    <t>IF(AND(E104=Live;D104=Opp);#REF!*(#REF!*0.01);0)</t>
  </si>
  <si>
    <t>IF(E104=Ret_Rej;0;#REF!)</t>
  </si>
  <si>
    <t>IF(AND(D105=Threat;E105=Live);#REF!;0)</t>
  </si>
  <si>
    <t>IF(AND(E105=Live;D105=Threat);#REF!*(#REF!*0.01);0)</t>
  </si>
  <si>
    <t>IF(AND(E105=Live;D105=Opp);#REF!*(#REF!*0.01);0)</t>
  </si>
  <si>
    <t>IF(E105=Ret_Rej;0;#REF!)</t>
  </si>
  <si>
    <t>IF(AND(D106=Threat;E106=Live);#REF!;0)</t>
  </si>
  <si>
    <t>IF(AND(E106=Live;D106=Threat);#REF!*(#REF!*0.01);0)</t>
  </si>
  <si>
    <t>IF(AND(E106=Live;D106=Opp);#REF!*(#REF!*0.01);0)</t>
  </si>
  <si>
    <t>IF(E106=Ret_Rej;0;#REF!)</t>
  </si>
  <si>
    <t>IF(AND(D107=Threat;E107=Live);#REF!;0)</t>
  </si>
  <si>
    <t>IF(AND(E107=Live;D107=Threat);#REF!*(#REF!*0.01);0)</t>
  </si>
  <si>
    <t>IF(AND(E107=Live;D107=Opp);#REF!*(#REF!*0.01);0)</t>
  </si>
  <si>
    <t>IF(E107=Ret_Rej;0;#REF!)</t>
  </si>
  <si>
    <t>IF(AND(D108=Threat;E108=Live);#REF!;0)</t>
  </si>
  <si>
    <t>IF(AND(E108=Live;D108=Threat);#REF!*(#REF!*0.01);0)</t>
  </si>
  <si>
    <t>IF(AND(E108=Live;D108=Opp);#REF!*(#REF!*0.01);0)</t>
  </si>
  <si>
    <t>IF(E108=Ret_Rej;0;#REF!)</t>
  </si>
  <si>
    <t>IF(AND(D109=Threat;E109=Live);#REF!;0)</t>
  </si>
  <si>
    <t>IF(AND(E109=Live;D109=Threat);#REF!*(#REF!*0.01);0)</t>
  </si>
  <si>
    <t>IF(AND(E109=Live;D109=Opp);#REF!*(#REF!*0.01);0)</t>
  </si>
  <si>
    <t>IF(E109=Ret_Rej;0;#REF!)</t>
  </si>
  <si>
    <t>IF(AND(D110=Threat;E110=Live);#REF!;0)</t>
  </si>
  <si>
    <t>IF(AND(E110=Live;D110=Threat);#REF!*(#REF!*0.01);0)</t>
  </si>
  <si>
    <t>IF(AND(E110=Live;D110=Opp);#REF!*(#REF!*0.01);0)</t>
  </si>
  <si>
    <t>IF(E110=Ret_Rej;0;#REF!)</t>
  </si>
  <si>
    <t>IF(AND(D111=Threat;E111=Live);#REF!;0)</t>
  </si>
  <si>
    <t>IF(AND(E111=Live;D111=Threat);#REF!*(#REF!*0.01);0)</t>
  </si>
  <si>
    <t>IF(AND(E111=Live;D111=Opp);#REF!*(#REF!*0.01);0)</t>
  </si>
  <si>
    <t>IF(E111=Ret_Rej;0;#REF!)</t>
  </si>
  <si>
    <t>Ver</t>
  </si>
  <si>
    <t>Person Responsible</t>
  </si>
  <si>
    <t>Initial full release.</t>
  </si>
  <si>
    <t>Richard Drewitt</t>
  </si>
</sst>
</file>

<file path=xl/styles.xml><?xml version="1.0" encoding="utf-8"?>
<styleSheet xmlns="http://schemas.openxmlformats.org/spreadsheetml/2006/main">
  <numFmts count="6">
    <numFmt formatCode="mm/dd/yyyy" numFmtId="164"/>
    <numFmt formatCode="mmm yyyy" numFmtId="165"/>
    <numFmt formatCode="mmm-dd-yyyy" numFmtId="166"/>
    <numFmt formatCode="&quot;£&quot;#,##0.00" numFmtId="167"/>
    <numFmt formatCode="#0.0" numFmtId="168"/>
    <numFmt formatCode="mmm-d-yy" numFmtId="169"/>
  </numFmts>
  <fonts count="29">
    <font>
      <sz val="11"/>
      <color rgb="FF000000"/>
      <name val="Calibri"/>
    </font>
    <font>
      <b/>
      <sz val="20"/>
      <name val="NTR"/>
    </font>
    <font>
      <sz val="11"/>
      <name val="Calibri"/>
    </font>
    <font>
      <sz val="11"/>
      <name val="NTR"/>
    </font>
    <font>
      <b/>
      <sz val="14"/>
      <color rgb="FFFFFFFF"/>
      <name val="NTR"/>
    </font>
    <font>
      <b/>
      <sz val="11"/>
      <color rgb="FFFFFFFF"/>
      <name val="NTR"/>
    </font>
    <font>
      <b/>
      <sz val="11"/>
      <name val="NTR"/>
    </font>
    <font>
      <sz val="10"/>
      <color rgb="FF0000FF"/>
      <name val="Arial"/>
    </font>
    <font>
      <b/>
      <sz val="20"/>
      <color rgb="FFFFFFFF"/>
      <name val="Arial"/>
    </font>
    <font>
      <sz val="11"/>
      <name val="Arial"/>
    </font>
    <font>
      <b/>
      <sz val="14"/>
      <color rgb="FFFFFFFF"/>
      <name val="Arial"/>
    </font>
    <font>
      <b/>
      <sz val="28"/>
      <color rgb="FFFFFFFF"/>
      <name val="Arial"/>
    </font>
    <font>
      <b/>
      <sz val="16"/>
      <color rgb="FFFFFFFF"/>
      <name val="Arial"/>
    </font>
    <font>
      <b/>
      <sz val="11"/>
      <color rgb="FFFFFFFF"/>
      <name val="Arial"/>
    </font>
    <font>
      <b/>
      <sz val="11"/>
      <name val="Arial"/>
    </font>
    <font>
      <b/>
      <sz val="24"/>
      <name val="Calibri"/>
    </font>
    <font>
      <b/>
      <sz val="16"/>
      <color rgb="FFFFFFFF"/>
      <name val="Calibri"/>
    </font>
    <font>
      <sz val="16"/>
      <name val="Calibri"/>
    </font>
    <font>
      <b/>
      <sz val="14"/>
      <color rgb="FFFFFFFF"/>
      <name val="Calibri"/>
    </font>
    <font>
      <b/>
      <sz val="12"/>
      <name val="Calibri"/>
    </font>
    <font>
      <sz val="12"/>
      <name val="Calibri"/>
    </font>
    <font>
      <b/>
      <sz val="20"/>
      <name val="Arial"/>
    </font>
    <font>
      <sz val="10"/>
      <name val="Arial"/>
    </font>
    <font>
      <b/>
      <sz val="12"/>
      <name val="Arial"/>
    </font>
    <font>
      <b/>
      <sz val="14"/>
      <name val="Arial"/>
    </font>
    <font>
      <b/>
      <sz val="10"/>
      <name val="Arial"/>
    </font>
    <font>
      <b/>
      <sz val="10"/>
      <name val="Arial"/>
    </font>
    <font>
      <b/>
      <sz val="12"/>
      <color rgb="FFFFFFFF"/>
      <name val="NTR"/>
    </font>
    <font>
      <b/>
      <sz val="9"/>
      <color rgb="FFFFFFFF"/>
      <name val="Arial"/>
    </font>
  </fonts>
  <fills count="19">
    <fill>
      <patternFill patternType="none"/>
    </fill>
    <fill>
      <patternFill patternType="gray125"/>
    </fill>
    <fill>
      <patternFill patternType="solid">
        <fgColor rgb="FF002744"/>
        <bgColor rgb="FF002744"/>
      </patternFill>
    </fill>
    <fill>
      <patternFill patternType="solid">
        <fgColor rgb="FFBFBFBF"/>
        <bgColor rgb="FFBFBFBF"/>
      </patternFill>
    </fill>
    <fill>
      <patternFill patternType="solid">
        <fgColor rgb="FF9A258F"/>
        <bgColor rgb="FF9A258F"/>
      </patternFill>
    </fill>
    <fill>
      <patternFill patternType="solid">
        <fgColor rgb="FF04BCF7"/>
        <bgColor rgb="FF04BCF7"/>
      </patternFill>
    </fill>
    <fill>
      <patternFill patternType="solid">
        <fgColor rgb="FFAEB2B2"/>
        <bgColor rgb="FFAEB2B2"/>
      </patternFill>
    </fill>
    <fill>
      <patternFill patternType="solid">
        <fgColor rgb="FF39B54A"/>
        <bgColor rgb="FF39B54A"/>
      </patternFill>
    </fill>
    <fill>
      <patternFill patternType="solid">
        <fgColor rgb="FFFFFF99"/>
        <bgColor rgb="FFFFFF99"/>
      </patternFill>
    </fill>
    <fill>
      <patternFill patternType="solid">
        <fgColor rgb="FF00B050"/>
        <bgColor rgb="FF00B050"/>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0070C0"/>
        <bgColor rgb="FF0070C0"/>
      </patternFill>
    </fill>
    <fill>
      <patternFill patternType="solid">
        <fgColor rgb="FF0091C4"/>
        <bgColor rgb="FF0091C4"/>
      </patternFill>
    </fill>
    <fill>
      <patternFill patternType="solid">
        <fgColor rgb="FF8DB4E2"/>
        <bgColor rgb="FF8DB4E2"/>
      </patternFill>
    </fill>
    <fill>
      <patternFill patternType="solid">
        <fgColor rgb="FFC5D9F1"/>
        <bgColor rgb="FFC5D9F1"/>
      </patternFill>
    </fill>
    <fill>
      <patternFill patternType="solid">
        <fgColor rgb="FF0F243E"/>
        <bgColor rgb="FF0F243E"/>
      </patternFill>
    </fill>
  </fills>
  <borders count="148">
    <border>
      <left/>
      <right/>
      <top/>
      <bottom/>
      <diagonal/>
    </border>
    <border>
      <left style="medium">
        <color rgb="FF000000"/>
      </left>
      <right/>
      <top style="medium">
        <color rgb="FF000000"/>
      </top>
      <bottom style="thin">
        <color rgb="FFFFFFFF"/>
      </bottom>
      <diagonal/>
    </border>
    <border>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style="thin">
        <color rgb="FFFFFFFF"/>
      </right>
      <top style="thin">
        <color rgb="FFFFFFFF"/>
      </top>
      <bottom/>
      <diagonal/>
    </border>
    <border>
      <left style="thin">
        <color rgb="FFFFFFFF"/>
      </left>
      <right/>
      <top style="thin">
        <color rgb="FFFFFFFF"/>
      </top>
      <bottom/>
      <diagonal/>
    </border>
    <border>
      <left/>
      <right style="medium">
        <color rgb="FF000000"/>
      </right>
      <top style="thin">
        <color rgb="FFFFFFFF"/>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FFFFFF"/>
      </top>
      <bottom/>
      <diagonal/>
    </border>
    <border>
      <left style="thin">
        <color rgb="FFFFFFFF"/>
      </left>
      <right style="medium">
        <color rgb="FF000000"/>
      </right>
      <top style="thin">
        <color rgb="FFFFFFFF"/>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FFFFFF"/>
      </left>
      <right/>
      <top style="thin">
        <color rgb="FFFFFFFF"/>
      </top>
      <bottom style="medium">
        <color rgb="FF000000"/>
      </bottom>
      <diagonal/>
    </border>
    <border>
      <left/>
      <right style="medium">
        <color rgb="FF000000"/>
      </right>
      <top style="thin">
        <color rgb="FFFFFFFF"/>
      </top>
      <bottom style="medium">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FFFFFF"/>
      </top>
      <bottom style="thin">
        <color rgb="FFFFFFFF"/>
      </bottom>
      <diagonal/>
    </border>
    <border>
      <left/>
      <right style="medium">
        <color rgb="FFFFFFFF"/>
      </right>
      <top style="medium">
        <color rgb="FFFFFFFF"/>
      </top>
      <bottom style="thin">
        <color rgb="FFFFFFFF"/>
      </bottom>
      <diagonal/>
    </border>
    <border>
      <left/>
      <right/>
      <top style="medium">
        <color rgb="FFFFFFFF"/>
      </top>
      <bottom/>
      <diagonal/>
    </border>
    <border>
      <left style="medium">
        <color rgb="FFFFFFFF"/>
      </left>
      <right/>
      <top style="medium">
        <color rgb="FFFFFFFF"/>
      </top>
      <bottom/>
      <diagonal/>
    </border>
    <border>
      <left style="medium">
        <color rgb="FF000000"/>
      </left>
      <right style="thin">
        <color rgb="FFFFFFFF"/>
      </right>
      <top style="medium">
        <color rgb="FF000000"/>
      </top>
      <bottom/>
      <diagonal/>
    </border>
    <border>
      <left style="thin">
        <color rgb="FFFFFFFF"/>
      </left>
      <right style="thin">
        <color rgb="FFFFFFFF"/>
      </right>
      <top style="medium">
        <color rgb="FF000000"/>
      </top>
      <bottom/>
      <diagonal/>
    </border>
    <border>
      <left style="thin">
        <color rgb="FFFFFFFF"/>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right/>
      <top style="medium">
        <color rgb="FF000000"/>
      </top>
      <bottom style="thin">
        <color rgb="FFFFFFFF"/>
      </bottom>
      <diagonal/>
    </border>
    <border>
      <left style="thin">
        <color rgb="FFFFFFFF"/>
      </left>
      <right style="thin">
        <color rgb="FFFFFFFF"/>
      </right>
      <top/>
      <bottom style="thin">
        <color rgb="FF000000"/>
      </bottom>
      <diagonal/>
    </border>
    <border>
      <left style="thin">
        <color rgb="FFFFFFFF"/>
      </left>
      <right style="medium">
        <color rgb="FF000000"/>
      </right>
      <top/>
      <bottom/>
      <diagonal/>
    </border>
    <border>
      <left style="thin">
        <color rgb="FFFFFFFF"/>
      </left>
      <right style="medium">
        <color rgb="FF000000"/>
      </right>
      <top style="thin">
        <color rgb="FFFFFFFF"/>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FFFFFF"/>
      </right>
      <top/>
      <bottom style="medium">
        <color rgb="FF000000"/>
      </bottom>
      <diagonal/>
    </border>
    <border>
      <left style="thin">
        <color rgb="FFFFFFFF"/>
      </left>
      <right style="thin">
        <color rgb="FFFFFFFF"/>
      </right>
      <top/>
      <bottom style="medium">
        <color rgb="FF000000"/>
      </bottom>
      <diagonal/>
    </border>
    <border>
      <left style="thin">
        <color rgb="FFFFFFFF"/>
      </left>
      <right style="medium">
        <color rgb="FF000000"/>
      </right>
      <top/>
      <bottom style="medium">
        <color rgb="FF000000"/>
      </bottom>
      <diagonal/>
    </border>
    <border>
      <left style="medium">
        <color rgb="FF000000"/>
      </left>
      <right style="thin">
        <color rgb="FFFFFFFF"/>
      </right>
      <top style="thin">
        <color rgb="FFFFFFFF"/>
      </top>
      <bottom style="thin">
        <color rgb="FFFFFFFF"/>
      </bottom>
      <diagonal/>
    </border>
    <border>
      <left style="thin">
        <color rgb="FFFFFFFF"/>
      </left>
      <right style="medium">
        <color rgb="FF000000"/>
      </right>
      <top style="thin">
        <color rgb="FFFFFFFF"/>
      </top>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thin">
        <color rgb="FFFFFFFF"/>
      </top>
      <bottom style="thin">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FFFFFF"/>
      </top>
      <bottom style="medium">
        <color rgb="FF000000"/>
      </bottom>
      <diagonal/>
    </border>
    <border>
      <left style="medium">
        <color rgb="FF000000"/>
      </left>
      <right style="medium">
        <color rgb="FF000000"/>
      </right>
      <top/>
      <bottom style="medium">
        <color rgb="FF000000"/>
      </bottom>
      <diagonal/>
    </border>
  </borders>
  <cellStyleXfs count="1">
    <xf borderId="0" fillId="0" fontId="0" numFmtId="0" xfId="0">
      <alignment vertical="bottom"/>
    </xf>
  </cellStyleXfs>
  <cellXfs count="369">
    <xf borderId="0" fillId="0" fontId="0" numFmtId="0" xfId="0">
      <alignment vertical="bottom"/>
    </xf>
    <xf borderId="0" fillId="0" fontId="1" numFmtId="0" xfId="0">
      <alignment horizontal="left" vertical="center" wrapText="1"/>
    </xf>
    <xf borderId="0" fillId="0" fontId="2" numFmtId="0" xfId="0">
      <alignment vertical="bottom"/>
    </xf>
    <xf borderId="0" fillId="0" fontId="3" numFmtId="0" xfId="0">
      <alignment horizontal="left" vertical="center" wrapText="1"/>
    </xf>
    <xf borderId="1" fillId="2" fontId="4" numFmtId="0" xfId="0">
      <alignment horizontal="center" vertical="center" wrapText="1"/>
    </xf>
    <xf borderId="2" fillId="0" fontId="2" numFmtId="0" xfId="0">
      <alignment vertical="bottom"/>
    </xf>
    <xf borderId="3" fillId="0" fontId="2" numFmtId="0" xfId="0">
      <alignment vertical="bottom"/>
    </xf>
    <xf borderId="4" fillId="2" fontId="5" numFmtId="0" xfId="0">
      <alignment horizontal="center" vertical="center" wrapText="1"/>
    </xf>
    <xf borderId="5" fillId="2" fontId="5" numFmtId="0" xfId="0">
      <alignment horizontal="center" vertical="center" wrapText="1"/>
    </xf>
    <xf borderId="6" fillId="0" fontId="2" numFmtId="0" xfId="0">
      <alignment vertical="bottom"/>
    </xf>
    <xf borderId="7" fillId="3" fontId="6" numFmtId="0" xfId="0">
      <alignment horizontal="left" vertical="center" wrapText="1"/>
    </xf>
    <xf borderId="8" fillId="3" fontId="3" numFmtId="0" xfId="0">
      <alignment horizontal="left" vertical="center" wrapText="1"/>
    </xf>
    <xf borderId="9" fillId="0" fontId="2" numFmtId="0" xfId="0">
      <alignment vertical="bottom"/>
    </xf>
    <xf borderId="10" fillId="3" fontId="6" numFmtId="0" xfId="0">
      <alignment horizontal="left" vertical="center" wrapText="1"/>
    </xf>
    <xf borderId="11" fillId="3" fontId="3" numFmtId="0" xfId="0">
      <alignment horizontal="left" vertical="center" wrapText="1"/>
    </xf>
    <xf borderId="12" fillId="0" fontId="2" numFmtId="0" xfId="0">
      <alignment vertical="bottom"/>
    </xf>
    <xf borderId="13" fillId="3" fontId="6" numFmtId="0" xfId="0">
      <alignment horizontal="left" vertical="center" wrapText="1"/>
    </xf>
    <xf borderId="14" fillId="3" fontId="3" numFmtId="0" xfId="0">
      <alignment horizontal="left" vertical="center" wrapText="1"/>
    </xf>
    <xf borderId="15" fillId="0" fontId="2" numFmtId="0" xfId="0">
      <alignment vertical="bottom"/>
    </xf>
    <xf borderId="16" fillId="2" fontId="4" numFmtId="0" xfId="0">
      <alignment horizontal="center" vertical="center" wrapText="1"/>
    </xf>
    <xf borderId="17" fillId="0" fontId="2" numFmtId="0" xfId="0">
      <alignment vertical="bottom"/>
    </xf>
    <xf borderId="18" fillId="0" fontId="2" numFmtId="0" xfId="0">
      <alignment vertical="bottom"/>
    </xf>
    <xf borderId="19" fillId="2" fontId="5" numFmtId="0" xfId="0">
      <alignment horizontal="center" vertical="center" wrapText="1"/>
    </xf>
    <xf borderId="20" fillId="2" fontId="5" numFmtId="0" xfId="0">
      <alignment horizontal="center" vertical="center" wrapText="1"/>
    </xf>
    <xf borderId="21" fillId="3" fontId="6" numFmtId="0" xfId="0">
      <alignment vertical="center"/>
    </xf>
    <xf borderId="22" fillId="3" fontId="2" numFmtId="0" xfId="0">
      <alignment horizontal="left" vertical="center"/>
    </xf>
    <xf borderId="23" fillId="3" fontId="2" numFmtId="0" xfId="0">
      <alignment horizontal="left" vertical="center"/>
    </xf>
    <xf borderId="24" fillId="3" fontId="6" numFmtId="0" xfId="0">
      <alignment vertical="center"/>
    </xf>
    <xf borderId="25" fillId="3" fontId="2" numFmtId="0" xfId="0">
      <alignment horizontal="left" vertical="center"/>
    </xf>
    <xf borderId="26" fillId="3" fontId="2" numFmtId="0" xfId="0">
      <alignment horizontal="left" vertical="center"/>
    </xf>
    <xf borderId="25" fillId="3" fontId="2" numFmtId="0" xfId="0">
      <alignment horizontal="left" vertical="center" wrapText="1"/>
    </xf>
    <xf borderId="26" fillId="3" fontId="2" numFmtId="0" xfId="0">
      <alignment horizontal="left" vertical="center" wrapText="1"/>
    </xf>
    <xf borderId="27" fillId="3" fontId="6" numFmtId="0" xfId="0">
      <alignment vertical="center"/>
    </xf>
    <xf borderId="28" fillId="3" fontId="2" numFmtId="0" xfId="0">
      <alignment horizontal="left" vertical="center"/>
    </xf>
    <xf borderId="29" fillId="3" fontId="2" numFmtId="0" xfId="0">
      <alignment horizontal="left" vertical="center"/>
    </xf>
    <xf borderId="30" fillId="3" fontId="3" numFmtId="0" xfId="0">
      <alignment horizontal="left" vertical="center" wrapText="1"/>
    </xf>
    <xf borderId="31" fillId="3" fontId="3" numFmtId="0" xfId="0">
      <alignment horizontal="left" vertical="center" wrapText="1"/>
    </xf>
    <xf borderId="32" fillId="3" fontId="3" numFmtId="0" xfId="0">
      <alignment vertical="center" wrapText="1"/>
    </xf>
    <xf borderId="33" fillId="3" fontId="3" numFmtId="0" xfId="0">
      <alignment horizontal="left" vertical="center" wrapText="1"/>
    </xf>
    <xf borderId="32" fillId="3" fontId="3" numFmtId="0" xfId="0">
      <alignment horizontal="left" vertical="center" wrapText="1"/>
    </xf>
    <xf borderId="32" fillId="3" fontId="2" numFmtId="0" xfId="0">
      <alignment horizontal="left" vertical="center" wrapText="1"/>
    </xf>
    <xf borderId="32" fillId="3" fontId="2" numFmtId="0" xfId="0">
      <alignment horizontal="left" vertical="center"/>
    </xf>
    <xf borderId="33" fillId="3" fontId="2" numFmtId="0" xfId="0">
      <alignment horizontal="left" vertical="center" wrapText="1"/>
    </xf>
    <xf borderId="34" fillId="3" fontId="6" numFmtId="0" xfId="0">
      <alignment horizontal="left" vertical="center" wrapText="1"/>
    </xf>
    <xf borderId="35" fillId="3" fontId="3" numFmtId="0" xfId="0">
      <alignment horizontal="left" vertical="center" wrapText="1"/>
    </xf>
    <xf borderId="36" fillId="3" fontId="3" numFmtId="0" xfId="0">
      <alignment horizontal="left" vertical="center" wrapText="1"/>
    </xf>
    <xf borderId="37" fillId="3" fontId="3" numFmtId="0" xfId="0">
      <alignment horizontal="left" vertical="center" wrapText="1"/>
    </xf>
    <xf borderId="38" fillId="3" fontId="3" numFmtId="0" xfId="0">
      <alignment horizontal="left" vertical="center" wrapText="1"/>
    </xf>
    <xf borderId="39" fillId="2" fontId="5" numFmtId="0" xfId="0">
      <alignment horizontal="center" vertical="center" wrapText="1"/>
    </xf>
    <xf borderId="40" fillId="0" fontId="2" numFmtId="0" xfId="0">
      <alignment vertical="bottom"/>
    </xf>
    <xf borderId="41" fillId="3" fontId="2" numFmtId="0" xfId="0">
      <alignment horizontal="left" vertical="center"/>
    </xf>
    <xf borderId="42" fillId="0" fontId="2" numFmtId="0" xfId="0">
      <alignment vertical="bottom"/>
    </xf>
    <xf borderId="43" fillId="3" fontId="6" numFmtId="0" xfId="0">
      <alignment vertical="center"/>
    </xf>
    <xf borderId="41" fillId="3" fontId="2" numFmtId="0" xfId="0">
      <alignment horizontal="left" vertical="center" wrapText="1"/>
    </xf>
    <xf borderId="27" fillId="3" fontId="6" numFmtId="0" xfId="0">
      <alignment vertical="center" wrapText="1"/>
    </xf>
    <xf borderId="44" fillId="3" fontId="2" numFmtId="0" xfId="0">
      <alignment horizontal="left" vertical="center" wrapText="1"/>
    </xf>
    <xf borderId="45" fillId="0" fontId="2" numFmtId="0" xfId="0">
      <alignment vertical="bottom"/>
    </xf>
    <xf borderId="7" fillId="3" fontId="6" numFmtId="0" xfId="0">
      <alignment vertical="center" wrapText="1"/>
    </xf>
    <xf borderId="8" fillId="3" fontId="2" numFmtId="0" xfId="0">
      <alignment horizontal="left" vertical="center" wrapText="1"/>
    </xf>
    <xf borderId="10" fillId="3" fontId="6" numFmtId="0" xfId="0">
      <alignment vertical="center" wrapText="1"/>
    </xf>
    <xf borderId="11" fillId="3" fontId="2" numFmtId="0" xfId="0">
      <alignment horizontal="left" vertical="center" wrapText="1"/>
    </xf>
    <xf borderId="34" fillId="3" fontId="6" numFmtId="0" xfId="0">
      <alignment vertical="center" wrapText="1"/>
    </xf>
    <xf borderId="46" fillId="3" fontId="2" numFmtId="0" xfId="0">
      <alignment horizontal="left" vertical="bottom" wrapText="1"/>
    </xf>
    <xf borderId="47" fillId="0" fontId="2" numFmtId="0" xfId="0">
      <alignment vertical="bottom"/>
    </xf>
    <xf borderId="48" fillId="0" fontId="2" numFmtId="0" xfId="0">
      <alignment vertical="bottom"/>
    </xf>
    <xf borderId="49" fillId="3" fontId="7" numFmtId="0" xfId="0">
      <alignment horizontal="left" vertical="top" wrapText="1"/>
    </xf>
    <xf borderId="50" fillId="0" fontId="2" numFmtId="0" xfId="0">
      <alignment vertical="bottom"/>
    </xf>
    <xf borderId="46" fillId="2" fontId="8" numFmtId="0" xfId="0">
      <alignment horizontal="center" vertical="center" wrapText="1"/>
    </xf>
    <xf borderId="51" fillId="0" fontId="2" numFmtId="0" xfId="0">
      <alignment vertical="bottom"/>
    </xf>
    <xf borderId="52" fillId="0" fontId="2" numFmtId="0" xfId="0">
      <alignment vertical="bottom"/>
    </xf>
    <xf borderId="0" fillId="0" fontId="2" numFmtId="0" xfId="0">
      <alignment horizontal="right" vertical="center"/>
    </xf>
    <xf borderId="0" fillId="0" fontId="2" numFmtId="164" xfId="0">
      <alignment horizontal="center" vertical="center"/>
    </xf>
    <xf borderId="0" fillId="0" fontId="9" numFmtId="0" xfId="0">
      <alignment vertical="bottom"/>
    </xf>
    <xf borderId="0" fillId="0" fontId="9" numFmtId="0" xfId="0">
      <alignment horizontal="center" vertical="center"/>
    </xf>
    <xf borderId="0" fillId="0" fontId="9" numFmtId="0" xfId="0">
      <alignment vertical="center" wrapText="1"/>
    </xf>
    <xf borderId="0" fillId="0" fontId="9" numFmtId="0" xfId="0">
      <alignment horizontal="center" vertical="center" wrapText="1"/>
    </xf>
    <xf borderId="53" fillId="0" fontId="10" numFmtId="0" xfId="0">
      <alignment horizontal="center" vertical="center" wrapText="1"/>
    </xf>
    <xf borderId="54" fillId="0" fontId="2" numFmtId="0" xfId="0">
      <alignment vertical="bottom"/>
    </xf>
    <xf borderId="55" fillId="0" fontId="11" numFmtId="0" xfId="0">
      <alignment vertical="center" wrapText="1"/>
    </xf>
    <xf borderId="0" fillId="0" fontId="11" numFmtId="0" xfId="0">
      <alignment vertical="center" wrapText="1"/>
    </xf>
    <xf borderId="56" fillId="4" fontId="12" numFmtId="0" xfId="0">
      <alignment horizontal="center" vertical="center" wrapText="1"/>
    </xf>
    <xf borderId="57" fillId="0" fontId="2" numFmtId="0" xfId="0">
      <alignment vertical="bottom"/>
    </xf>
    <xf borderId="58" fillId="0" fontId="2" numFmtId="0" xfId="0">
      <alignment vertical="bottom"/>
    </xf>
    <xf borderId="59" fillId="5" fontId="12" numFmtId="0" xfId="0">
      <alignment horizontal="center" vertical="center" wrapText="1"/>
    </xf>
    <xf borderId="59" fillId="4" fontId="12" numFmtId="0" xfId="0">
      <alignment horizontal="center" vertical="center" wrapText="1"/>
    </xf>
    <xf borderId="60" fillId="0" fontId="2" numFmtId="0" xfId="0">
      <alignment vertical="bottom"/>
    </xf>
    <xf borderId="61" fillId="0" fontId="13" numFmtId="0" xfId="0">
      <alignment horizontal="center" vertical="center" wrapText="1"/>
    </xf>
    <xf borderId="62" fillId="0" fontId="2" numFmtId="0" xfId="0">
      <alignment vertical="bottom"/>
    </xf>
    <xf borderId="63" fillId="0" fontId="13" numFmtId="0" xfId="0">
      <alignment horizontal="center" vertical="center" wrapText="1"/>
    </xf>
    <xf borderId="64" fillId="0" fontId="13" numFmtId="0" xfId="0">
      <alignment horizontal="center" vertical="center" wrapText="1"/>
    </xf>
    <xf borderId="65" fillId="2" fontId="13" numFmtId="0" xfId="0">
      <alignment horizontal="center" vertical="center" wrapText="1"/>
    </xf>
    <xf borderId="66" fillId="2" fontId="13" numFmtId="0" xfId="0">
      <alignment horizontal="center" vertical="center" wrapText="1"/>
    </xf>
    <xf borderId="67" fillId="2" fontId="13" numFmtId="165" xfId="0">
      <alignment horizontal="center" vertical="center" wrapText="1"/>
    </xf>
    <xf borderId="0" fillId="2" fontId="13" numFmtId="165" xfId="0">
      <alignment horizontal="center" vertical="center" wrapText="1"/>
    </xf>
    <xf borderId="68" fillId="4" fontId="13" numFmtId="0" xfId="0">
      <alignment horizontal="center" vertical="center" wrapText="1" textRotation="90"/>
    </xf>
    <xf borderId="69" fillId="4" fontId="13" numFmtId="0" xfId="0">
      <alignment horizontal="center" vertical="center" wrapText="1" textRotation="90"/>
    </xf>
    <xf borderId="70" fillId="5" fontId="13" numFmtId="0" xfId="0">
      <alignment horizontal="center" vertical="center" wrapText="1"/>
    </xf>
    <xf borderId="71" fillId="5" fontId="13" numFmtId="0" xfId="0">
      <alignment horizontal="center" vertical="center" wrapText="1"/>
    </xf>
    <xf borderId="72" fillId="5" fontId="13" numFmtId="0" xfId="0">
      <alignment horizontal="center" vertical="center" wrapText="1"/>
    </xf>
    <xf borderId="73" fillId="4" fontId="13" numFmtId="0" xfId="0">
      <alignment horizontal="center" vertical="center" wrapText="1" textRotation="90"/>
    </xf>
    <xf borderId="74" fillId="6" fontId="14" numFmtId="0" xfId="0">
      <alignment horizontal="center" vertical="center" wrapText="1"/>
    </xf>
    <xf borderId="75" fillId="6" fontId="14" numFmtId="0" xfId="0">
      <alignment horizontal="center" vertical="center" wrapText="1"/>
    </xf>
    <xf borderId="76" fillId="7" fontId="10" numFmtId="0" xfId="0">
      <alignment horizontal="center" vertical="center" wrapText="1"/>
    </xf>
    <xf borderId="77" fillId="7" fontId="10" numFmtId="0" xfId="0">
      <alignment horizontal="center" vertical="center" wrapText="1"/>
    </xf>
    <xf borderId="78" fillId="0" fontId="9" numFmtId="0" xfId="0">
      <alignment horizontal="center" vertical="center" wrapText="1"/>
    </xf>
    <xf borderId="79" fillId="0" fontId="9" numFmtId="0" xfId="0">
      <alignment horizontal="left" vertical="center" wrapText="1"/>
    </xf>
    <xf borderId="79" fillId="8" fontId="9" numFmtId="0" xfId="0">
      <alignment horizontal="center" vertical="center" wrapText="1"/>
    </xf>
    <xf borderId="32" fillId="8" fontId="9" numFmtId="0" xfId="0">
      <alignment horizontal="center" vertical="center" wrapText="1"/>
    </xf>
    <xf borderId="32" fillId="0" fontId="9" numFmtId="0" xfId="0">
      <alignment horizontal="center" vertical="center" wrapText="1"/>
    </xf>
    <xf borderId="79" fillId="0" fontId="9" numFmtId="166" xfId="0">
      <alignment horizontal="center" vertical="center" wrapText="1"/>
    </xf>
    <xf borderId="30" fillId="0" fontId="9" numFmtId="166" xfId="0">
      <alignment horizontal="center" vertical="center" wrapText="1"/>
    </xf>
    <xf borderId="31" fillId="0" fontId="9" numFmtId="165" xfId="0">
      <alignment horizontal="center" vertical="center" wrapText="1"/>
    </xf>
    <xf borderId="7" fillId="0" fontId="9" numFmtId="0" xfId="0">
      <alignment horizontal="center" vertical="center"/>
    </xf>
    <xf borderId="30" fillId="0" fontId="9" numFmtId="3" xfId="0">
      <alignment horizontal="center" vertical="center"/>
    </xf>
    <xf borderId="30" fillId="8" fontId="9" numFmtId="0" xfId="0">
      <alignment horizontal="center" vertical="center" wrapText="1"/>
    </xf>
    <xf borderId="30" fillId="3" fontId="9" numFmtId="0" xfId="0">
      <alignment horizontal="center" vertical="center" wrapText="1"/>
    </xf>
    <xf borderId="80" fillId="0" fontId="9" numFmtId="0" xfId="0">
      <alignment horizontal="center" vertical="center" wrapText="1"/>
    </xf>
    <xf borderId="30" fillId="0" fontId="9" numFmtId="0" xfId="0">
      <alignment horizontal="left" vertical="center" wrapText="1"/>
    </xf>
    <xf borderId="79" fillId="0" fontId="9" numFmtId="0" xfId="0">
      <alignment horizontal="center" vertical="center" wrapText="1"/>
    </xf>
    <xf borderId="30" fillId="0" fontId="9" numFmtId="0" xfId="0">
      <alignment horizontal="center" vertical="center" wrapText="1"/>
    </xf>
    <xf borderId="8" fillId="0" fontId="9" numFmtId="167" xfId="0">
      <alignment horizontal="center" vertical="center" wrapText="1"/>
    </xf>
    <xf borderId="7" fillId="0" fontId="9" numFmtId="0" xfId="0">
      <alignment horizontal="center" vertical="center" wrapText="1"/>
    </xf>
    <xf borderId="80" fillId="0" fontId="9" numFmtId="0" xfId="0">
      <alignment horizontal="left" vertical="center" wrapText="1"/>
    </xf>
    <xf borderId="8" fillId="0" fontId="9" numFmtId="0" xfId="0">
      <alignment horizontal="left" vertical="center" wrapText="1"/>
    </xf>
    <xf borderId="7" fillId="0" fontId="9" numFmtId="0" xfId="0">
      <alignment horizontal="left" vertical="center" wrapText="1"/>
    </xf>
    <xf borderId="10" fillId="0" fontId="9" numFmtId="0" xfId="0">
      <alignment horizontal="center" vertical="center" wrapText="1"/>
    </xf>
    <xf borderId="32" fillId="0" fontId="9" numFmtId="0" xfId="0">
      <alignment horizontal="left" vertical="center" wrapText="1"/>
    </xf>
    <xf borderId="32" fillId="0" fontId="9" numFmtId="166" xfId="0">
      <alignment horizontal="center" vertical="center" wrapText="1"/>
    </xf>
    <xf borderId="33" fillId="0" fontId="9" numFmtId="165" xfId="0">
      <alignment horizontal="center" vertical="center" wrapText="1"/>
    </xf>
    <xf borderId="10" fillId="0" fontId="9" numFmtId="0" xfId="0">
      <alignment horizontal="center" vertical="center"/>
    </xf>
    <xf borderId="32" fillId="0" fontId="9" numFmtId="3" xfId="0">
      <alignment horizontal="center" vertical="center"/>
    </xf>
    <xf borderId="32" fillId="3" fontId="9" numFmtId="0" xfId="0">
      <alignment horizontal="center" vertical="center" wrapText="1"/>
    </xf>
    <xf borderId="81" fillId="0" fontId="9" numFmtId="0" xfId="0">
      <alignment horizontal="center" vertical="center" wrapText="1"/>
    </xf>
    <xf borderId="11" fillId="0" fontId="9" numFmtId="167" xfId="0">
      <alignment horizontal="center" vertical="center" wrapText="1"/>
    </xf>
    <xf borderId="81" fillId="0" fontId="9" numFmtId="0" xfId="0">
      <alignment horizontal="left" vertical="center" wrapText="1"/>
    </xf>
    <xf borderId="11" fillId="0" fontId="9" numFmtId="0" xfId="0">
      <alignment horizontal="left" vertical="center" wrapText="1"/>
    </xf>
    <xf borderId="10" fillId="0" fontId="9" numFmtId="0" xfId="0">
      <alignment horizontal="left" vertical="center" wrapText="1"/>
    </xf>
    <xf borderId="0" fillId="0" fontId="9" numFmtId="0" xfId="0">
      <alignment horizontal="left" vertical="center" wrapText="1"/>
    </xf>
    <xf borderId="32" fillId="0" fontId="9" numFmtId="0" xfId="0">
      <alignment vertical="center" wrapText="1"/>
    </xf>
    <xf borderId="0" fillId="0" fontId="15" numFmtId="0" xfId="0">
      <alignment vertical="bottom"/>
    </xf>
    <xf borderId="0" fillId="2" fontId="16" numFmtId="0" xfId="0">
      <alignment horizontal="center" vertical="center"/>
    </xf>
    <xf borderId="11" fillId="0" fontId="17" numFmtId="0" xfId="0">
      <alignment horizontal="center" vertical="center"/>
    </xf>
    <xf borderId="82" fillId="0" fontId="2" numFmtId="0" xfId="0">
      <alignment vertical="bottom"/>
    </xf>
    <xf borderId="81" fillId="0" fontId="2" numFmtId="0" xfId="0">
      <alignment vertical="bottom"/>
    </xf>
    <xf borderId="0" fillId="2" fontId="18" numFmtId="0" xfId="0">
      <alignment horizontal="center" vertical="center"/>
    </xf>
    <xf borderId="11" fillId="5" fontId="19" numFmtId="0" xfId="0">
      <alignment horizontal="center" vertical="center"/>
    </xf>
    <xf borderId="0" fillId="0" fontId="2" numFmtId="0" xfId="0">
      <alignment vertical="center"/>
    </xf>
    <xf borderId="0" fillId="0" fontId="2" numFmtId="0" xfId="0">
      <alignment horizontal="center" vertical="center"/>
    </xf>
    <xf borderId="32" fillId="5" fontId="19" numFmtId="0" xfId="0">
      <alignment horizontal="center" vertical="center"/>
    </xf>
    <xf borderId="11" fillId="0" fontId="20" numFmtId="0" xfId="0">
      <alignment horizontal="left" vertical="center" wrapText="1"/>
    </xf>
    <xf borderId="0" fillId="0" fontId="20" numFmtId="0" xfId="0">
      <alignment vertical="bottom"/>
    </xf>
    <xf borderId="0" fillId="0" fontId="20" numFmtId="0" xfId="0">
      <alignment horizontal="left" vertical="center" wrapText="1"/>
    </xf>
    <xf borderId="32" fillId="0" fontId="20" numFmtId="0" xfId="0">
      <alignment horizontal="center" vertical="center" wrapText="1"/>
    </xf>
    <xf borderId="11" fillId="5" fontId="19" numFmtId="0" xfId="0">
      <alignment vertical="center"/>
    </xf>
    <xf borderId="32" fillId="0" fontId="20" numFmtId="0" xfId="0">
      <alignment horizontal="center" vertical="center"/>
    </xf>
    <xf borderId="32" fillId="0" fontId="20" numFmtId="164" xfId="0">
      <alignment horizontal="center" vertical="center"/>
    </xf>
    <xf borderId="11" fillId="0" fontId="2" numFmtId="0" xfId="0">
      <alignment horizontal="center" vertical="center"/>
    </xf>
    <xf borderId="11" fillId="3" fontId="9" numFmtId="0" xfId="0">
      <alignment horizontal="center" vertical="center" wrapText="1"/>
    </xf>
    <xf borderId="83" fillId="0" fontId="9" numFmtId="0" xfId="0">
      <alignment horizontal="center" vertical="center" wrapText="1"/>
    </xf>
    <xf borderId="84" fillId="0" fontId="2" numFmtId="0" xfId="0">
      <alignment vertical="bottom"/>
    </xf>
    <xf borderId="32" fillId="0" fontId="20" numFmtId="3" xfId="0">
      <alignment horizontal="center" vertical="center"/>
    </xf>
    <xf borderId="46" fillId="0" fontId="2" numFmtId="0" xfId="0">
      <alignment horizontal="left" vertical="top" wrapText="1"/>
    </xf>
    <xf borderId="35" fillId="0" fontId="2" numFmtId="0" xfId="0">
      <alignment horizontal="center" vertical="top" wrapText="1"/>
    </xf>
    <xf borderId="85" fillId="0" fontId="2" numFmtId="0" xfId="0">
      <alignment vertical="bottom"/>
    </xf>
    <xf borderId="86" fillId="0" fontId="2" numFmtId="0" xfId="0">
      <alignment vertical="bottom"/>
    </xf>
    <xf borderId="71" fillId="0" fontId="2" numFmtId="0" xfId="0">
      <alignment vertical="bottom"/>
    </xf>
    <xf borderId="83" fillId="0" fontId="2" numFmtId="0" xfId="0">
      <alignment vertical="bottom"/>
    </xf>
    <xf borderId="87" fillId="0" fontId="2" numFmtId="0" xfId="0">
      <alignment vertical="bottom"/>
    </xf>
    <xf borderId="88" fillId="0" fontId="2" numFmtId="0" xfId="0">
      <alignment vertical="bottom"/>
    </xf>
    <xf borderId="11" fillId="0" fontId="2" numFmtId="0" xfId="0">
      <alignment horizontal="left" vertical="top" wrapText="1"/>
    </xf>
    <xf borderId="11" fillId="0" fontId="2" numFmtId="0" xfId="0">
      <alignment horizontal="left" vertical="top"/>
    </xf>
    <xf borderId="0" fillId="0" fontId="2" numFmtId="0" xfId="0">
      <alignment horizontal="left" vertical="top"/>
    </xf>
    <xf borderId="11" fillId="0" fontId="20" numFmtId="0" xfId="0">
      <alignment horizontal="left" vertical="top" wrapText="1"/>
    </xf>
    <xf borderId="0" fillId="0" fontId="21" numFmtId="0" xfId="0">
      <alignment horizontal="left" vertical="center"/>
    </xf>
    <xf borderId="0" fillId="0" fontId="22" numFmtId="0" xfId="0">
      <alignment vertical="bottom"/>
    </xf>
    <xf borderId="0" fillId="0" fontId="23" numFmtId="0" xfId="0">
      <alignment vertical="bottom"/>
    </xf>
    <xf borderId="0" fillId="0" fontId="24" numFmtId="0" xfId="0">
      <alignment vertical="center"/>
    </xf>
    <xf borderId="0" fillId="0" fontId="9" numFmtId="0" xfId="0">
      <alignment horizontal="left" vertical="bottom" wrapText="1"/>
    </xf>
    <xf borderId="0" fillId="0" fontId="9" numFmtId="0" xfId="0">
      <alignment horizontal="left" vertical="bottom"/>
    </xf>
    <xf borderId="0" fillId="0" fontId="25" numFmtId="0" xfId="0">
      <alignment horizontal="center" vertical="center" wrapText="1"/>
    </xf>
    <xf borderId="89" fillId="2" fontId="13" numFmtId="0" xfId="0">
      <alignment horizontal="center" vertical="center" wrapText="1"/>
    </xf>
    <xf borderId="0" fillId="0" fontId="22" numFmtId="0" xfId="0">
      <alignment vertical="center" wrapText="1"/>
    </xf>
    <xf borderId="90" fillId="2" fontId="13" numFmtId="0" xfId="0">
      <alignment horizontal="center" vertical="center" wrapText="1"/>
    </xf>
    <xf borderId="90" fillId="0" fontId="2" numFmtId="0" xfId="0">
      <alignment vertical="bottom"/>
    </xf>
    <xf borderId="91" fillId="2" fontId="13" numFmtId="0" xfId="0">
      <alignment horizontal="center" vertical="center" wrapText="1"/>
    </xf>
    <xf borderId="92" fillId="2" fontId="13" numFmtId="0" xfId="0">
      <alignment horizontal="center" vertical="center" wrapText="1"/>
    </xf>
    <xf borderId="93" fillId="2" fontId="13" numFmtId="0" xfId="0">
      <alignment horizontal="center" vertical="center" wrapText="1"/>
    </xf>
    <xf borderId="94" fillId="9" fontId="23" numFmtId="0" xfId="0">
      <alignment horizontal="center" vertical="center"/>
    </xf>
    <xf borderId="32" fillId="3" fontId="22" numFmtId="0" xfId="0">
      <alignment horizontal="center" vertical="center" wrapText="1"/>
    </xf>
    <xf borderId="33" fillId="3" fontId="22" numFmtId="0" xfId="0">
      <alignment horizontal="center" vertical="center" wrapText="1"/>
    </xf>
    <xf borderId="95" fillId="10" fontId="23" numFmtId="0" xfId="0">
      <alignment horizontal="center" vertical="center"/>
    </xf>
    <xf borderId="94" fillId="11" fontId="23" numFmtId="0" xfId="0">
      <alignment horizontal="center" vertical="center"/>
    </xf>
    <xf borderId="94" fillId="12" fontId="23" numFmtId="0" xfId="0">
      <alignment horizontal="center" vertical="center"/>
    </xf>
    <xf borderId="96" fillId="13" fontId="23" numFmtId="0" xfId="0">
      <alignment horizontal="center" vertical="center"/>
    </xf>
    <xf borderId="37" fillId="3" fontId="22" numFmtId="0" xfId="0">
      <alignment horizontal="center" vertical="center" wrapText="1"/>
    </xf>
    <xf borderId="38" fillId="3" fontId="22" numFmtId="0" xfId="0">
      <alignment horizontal="center" vertical="center" wrapText="1"/>
    </xf>
    <xf borderId="0" fillId="0" fontId="24" numFmtId="0" xfId="0">
      <alignment horizontal="left" vertical="center"/>
    </xf>
    <xf borderId="0" fillId="0" fontId="21" numFmtId="0" xfId="0">
      <alignment vertical="center"/>
    </xf>
    <xf borderId="0" fillId="0" fontId="26" numFmtId="0" xfId="0">
      <alignment horizontal="center" vertical="center"/>
    </xf>
    <xf borderId="0" fillId="0" fontId="23" numFmtId="0" xfId="0">
      <alignment horizontal="center" vertical="bottom" wrapText="1"/>
    </xf>
    <xf borderId="0" fillId="0" fontId="25" numFmtId="0" xfId="0">
      <alignment vertical="top" wrapText="1"/>
    </xf>
    <xf borderId="97" fillId="6" fontId="25" numFmtId="0" xfId="0">
      <alignment horizontal="center" vertical="top" wrapText="1"/>
    </xf>
    <xf borderId="98" fillId="0" fontId="2" numFmtId="0" xfId="0">
      <alignment vertical="bottom"/>
    </xf>
    <xf borderId="99" fillId="0" fontId="2" numFmtId="0" xfId="0">
      <alignment vertical="bottom"/>
    </xf>
    <xf borderId="100" fillId="6" fontId="25" numFmtId="0" xfId="0">
      <alignment horizontal="center" vertical="top" wrapText="1"/>
    </xf>
    <xf borderId="101" fillId="0" fontId="2" numFmtId="0" xfId="0">
      <alignment vertical="bottom"/>
    </xf>
    <xf borderId="102" fillId="0" fontId="2" numFmtId="0" xfId="0">
      <alignment vertical="bottom"/>
    </xf>
    <xf borderId="103" fillId="6" fontId="25" numFmtId="0" xfId="0">
      <alignment horizontal="center" vertical="center"/>
    </xf>
    <xf borderId="104" fillId="6" fontId="25" numFmtId="0" xfId="0">
      <alignment horizontal="center" vertical="center"/>
    </xf>
    <xf borderId="105" fillId="6" fontId="25" numFmtId="0" xfId="0">
      <alignment horizontal="center" vertical="center"/>
    </xf>
    <xf borderId="76" fillId="6" fontId="25" numFmtId="0" xfId="0">
      <alignment horizontal="center" vertical="center"/>
    </xf>
    <xf borderId="106" fillId="6" fontId="25" numFmtId="0" xfId="0">
      <alignment horizontal="center" vertical="center"/>
    </xf>
    <xf borderId="107" fillId="6" fontId="25" numFmtId="0" xfId="0">
      <alignment horizontal="center" vertical="center"/>
    </xf>
    <xf borderId="77" fillId="6" fontId="25" numFmtId="0" xfId="0">
      <alignment horizontal="center" vertical="center"/>
    </xf>
    <xf borderId="108" fillId="6" fontId="25" numFmtId="0" xfId="0">
      <alignment horizontal="center" vertical="center"/>
    </xf>
    <xf borderId="109" fillId="6" fontId="25" numFmtId="0" xfId="0">
      <alignment horizontal="center" vertical="center"/>
    </xf>
    <xf borderId="110" fillId="6" fontId="25" numFmtId="0" xfId="0">
      <alignment horizontal="center" vertical="center"/>
    </xf>
    <xf borderId="111" fillId="6" fontId="25" numFmtId="0" xfId="0">
      <alignment horizontal="center" vertical="center" wrapText="1" textRotation="90"/>
    </xf>
    <xf borderId="112" fillId="6" fontId="25" numFmtId="0" xfId="0">
      <alignment horizontal="center" vertical="center"/>
    </xf>
    <xf borderId="113" fillId="11" fontId="23" numFmtId="0" xfId="0">
      <alignment horizontal="center" vertical="center" wrapText="1"/>
    </xf>
    <xf borderId="114" fillId="12" fontId="23" numFmtId="0" xfId="0">
      <alignment horizontal="center" vertical="center" wrapText="1"/>
    </xf>
    <xf borderId="114" fillId="13" fontId="23" numFmtId="0" xfId="0">
      <alignment horizontal="center" vertical="center" wrapText="1"/>
    </xf>
    <xf borderId="115" fillId="13" fontId="23" numFmtId="0" xfId="0">
      <alignment horizontal="center" vertical="center" wrapText="1"/>
    </xf>
    <xf borderId="116" fillId="14" fontId="23" numFmtId="0" xfId="0">
      <alignment horizontal="center" vertical="center" wrapText="1"/>
    </xf>
    <xf borderId="88" fillId="14" fontId="23" numFmtId="0" xfId="0">
      <alignment horizontal="center" vertical="center" wrapText="1"/>
    </xf>
    <xf borderId="88" fillId="15" fontId="23" numFmtId="0" xfId="0">
      <alignment horizontal="center" vertical="center" wrapText="1"/>
    </xf>
    <xf borderId="117" fillId="16" fontId="23" numFmtId="0" xfId="0">
      <alignment horizontal="center" vertical="center" wrapText="1"/>
    </xf>
    <xf borderId="118" fillId="6" fontId="25" numFmtId="0" xfId="0">
      <alignment horizontal="center" vertical="center" wrapText="1" textRotation="90"/>
    </xf>
    <xf borderId="119" fillId="13" fontId="23" numFmtId="0" xfId="0">
      <alignment horizontal="center" vertical="center" wrapText="1"/>
    </xf>
    <xf borderId="118" fillId="0" fontId="2" numFmtId="0" xfId="0">
      <alignment vertical="bottom"/>
    </xf>
    <xf borderId="120" fillId="6" fontId="25" numFmtId="0" xfId="0">
      <alignment horizontal="center" vertical="center"/>
    </xf>
    <xf borderId="121" fillId="9" fontId="23" numFmtId="0" xfId="0">
      <alignment horizontal="center" vertical="center" wrapText="1"/>
    </xf>
    <xf borderId="32" fillId="11" fontId="23" numFmtId="0" xfId="0">
      <alignment horizontal="center" vertical="center" wrapText="1"/>
    </xf>
    <xf borderId="32" fillId="12" fontId="23" numFmtId="0" xfId="0">
      <alignment horizontal="center" vertical="center" wrapText="1"/>
    </xf>
    <xf borderId="32" fillId="13" fontId="23" numFmtId="0" xfId="0">
      <alignment horizontal="center" vertical="center" wrapText="1"/>
    </xf>
    <xf borderId="11" fillId="13" fontId="23" numFmtId="0" xfId="0">
      <alignment horizontal="center" vertical="center" wrapText="1"/>
    </xf>
    <xf borderId="10" fillId="14" fontId="23" numFmtId="0" xfId="0">
      <alignment horizontal="center" vertical="center" wrapText="1"/>
    </xf>
    <xf borderId="32" fillId="14" fontId="23" numFmtId="0" xfId="0">
      <alignment horizontal="center" vertical="center" wrapText="1"/>
    </xf>
    <xf borderId="32" fillId="15" fontId="23" numFmtId="0" xfId="0">
      <alignment horizontal="center" vertical="center" wrapText="1"/>
    </xf>
    <xf borderId="32" fillId="16" fontId="23" numFmtId="0" xfId="0">
      <alignment horizontal="center" vertical="center" wrapText="1"/>
    </xf>
    <xf borderId="33" fillId="17" fontId="23" numFmtId="0" xfId="0">
      <alignment horizontal="center" vertical="center" wrapText="1"/>
    </xf>
    <xf borderId="122" fillId="13" fontId="23" numFmtId="0" xfId="0">
      <alignment horizontal="center" vertical="center" wrapText="1"/>
    </xf>
    <xf borderId="32" fillId="9" fontId="23" numFmtId="0" xfId="0">
      <alignment horizontal="center" vertical="center" wrapText="1"/>
    </xf>
    <xf borderId="11" fillId="12" fontId="23" numFmtId="0" xfId="0">
      <alignment horizontal="center" vertical="center" wrapText="1"/>
    </xf>
    <xf borderId="94" fillId="15" fontId="23" numFmtId="0" xfId="0">
      <alignment horizontal="center" vertical="center" wrapText="1"/>
    </xf>
    <xf borderId="32" fillId="17" fontId="23" numFmtId="0" xfId="0">
      <alignment horizontal="center" vertical="center" wrapText="1"/>
    </xf>
    <xf borderId="122" fillId="12" fontId="23" numFmtId="0" xfId="0">
      <alignment horizontal="center" vertical="center" wrapText="1"/>
    </xf>
    <xf borderId="123" fillId="0" fontId="2" numFmtId="0" xfId="0">
      <alignment vertical="bottom"/>
    </xf>
    <xf borderId="124" fillId="6" fontId="25" numFmtId="0" xfId="0">
      <alignment horizontal="center" vertical="center"/>
    </xf>
    <xf borderId="125" fillId="9" fontId="23" numFmtId="0" xfId="0">
      <alignment horizontal="center" vertical="center" wrapText="1"/>
    </xf>
    <xf borderId="126" fillId="9" fontId="23" numFmtId="0" xfId="0">
      <alignment horizontal="center" vertical="center" wrapText="1"/>
    </xf>
    <xf borderId="127" fillId="11" fontId="23" numFmtId="0" xfId="0">
      <alignment horizontal="center" vertical="center" wrapText="1"/>
    </xf>
    <xf borderId="13" fillId="16" fontId="23" numFmtId="0" xfId="0">
      <alignment horizontal="center" vertical="center" wrapText="1"/>
    </xf>
    <xf borderId="128" fillId="17" fontId="23" numFmtId="0" xfId="0">
      <alignment horizontal="center" vertical="center" wrapText="1"/>
    </xf>
    <xf borderId="37" fillId="17" fontId="23" numFmtId="0" xfId="0">
      <alignment horizontal="center" vertical="center" wrapText="1"/>
    </xf>
    <xf borderId="38" fillId="17" fontId="23" numFmtId="0" xfId="0">
      <alignment horizontal="center" vertical="center" wrapText="1"/>
    </xf>
    <xf borderId="129" fillId="11" fontId="23" numFmtId="0" xfId="0">
      <alignment horizontal="center" vertical="center" wrapText="1"/>
    </xf>
    <xf borderId="17" fillId="0" fontId="23" numFmtId="0" xfId="0">
      <alignment horizontal="center" vertical="center"/>
    </xf>
    <xf borderId="98" fillId="0" fontId="23" numFmtId="0" xfId="0">
      <alignment horizontal="center" vertical="center"/>
    </xf>
    <xf borderId="0" fillId="0" fontId="1" numFmtId="0" xfId="0">
      <alignment horizontal="left" vertical="center"/>
    </xf>
    <xf borderId="0" fillId="0" fontId="3" numFmtId="0" xfId="0">
      <alignment vertical="bottom"/>
    </xf>
    <xf borderId="11" fillId="2" fontId="27" numFmtId="0" xfId="0">
      <alignment horizontal="center" vertical="bottom"/>
    </xf>
    <xf borderId="32" fillId="3" fontId="6" numFmtId="0" xfId="0">
      <alignment vertical="bottom"/>
    </xf>
    <xf borderId="32" fillId="3" fontId="3" numFmtId="0" xfId="0">
      <alignment vertical="bottom"/>
    </xf>
    <xf borderId="32" fillId="3" fontId="3" numFmtId="0" xfId="0">
      <alignment horizontal="left" vertical="bottom"/>
    </xf>
    <xf borderId="11" fillId="3" fontId="3" numFmtId="0" xfId="0">
      <alignment horizontal="left" vertical="bottom"/>
    </xf>
    <xf borderId="0" fillId="0" fontId="3" numFmtId="0" xfId="0">
      <alignment horizontal="left" vertical="bottom"/>
    </xf>
    <xf borderId="86" fillId="2" fontId="13" numFmtId="0" xfId="0">
      <alignment horizontal="center" vertical="center" wrapText="1"/>
    </xf>
    <xf borderId="11" fillId="2" fontId="28" numFmtId="0" xfId="0">
      <alignment horizontal="right" vertical="center" wrapText="1"/>
    </xf>
    <xf borderId="32" fillId="0" fontId="2" numFmtId="3" xfId="0">
      <alignment horizontal="center" vertical="center"/>
    </xf>
    <xf borderId="11" fillId="0" fontId="2" numFmtId="3" xfId="0">
      <alignment horizontal="center" vertical="center"/>
    </xf>
    <xf borderId="32" fillId="0" fontId="2" numFmtId="0" xfId="0">
      <alignment horizontal="center" vertical="center"/>
    </xf>
    <xf borderId="56" fillId="9" fontId="13" numFmtId="0" xfId="0">
      <alignment horizontal="center" vertical="center"/>
    </xf>
    <xf borderId="130" fillId="0" fontId="2" numFmtId="0" xfId="0">
      <alignment vertical="bottom"/>
    </xf>
    <xf borderId="131" fillId="2" fontId="13" numFmtId="0" xfId="0">
      <alignment horizontal="center" vertical="center" wrapText="1"/>
    </xf>
    <xf borderId="132" fillId="0" fontId="2" numFmtId="0" xfId="0">
      <alignment vertical="bottom"/>
    </xf>
    <xf borderId="133" fillId="4" fontId="13" numFmtId="0" xfId="0">
      <alignment horizontal="center" vertical="center" wrapText="1"/>
    </xf>
    <xf borderId="134" fillId="0" fontId="2" numFmtId="0" xfId="0">
      <alignment vertical="bottom"/>
    </xf>
    <xf borderId="135" fillId="5" fontId="13" numFmtId="0" xfId="0">
      <alignment horizontal="center" vertical="center" wrapText="1"/>
    </xf>
    <xf borderId="77" fillId="9" fontId="13" numFmtId="0" xfId="0">
      <alignment horizontal="center" vertical="center"/>
    </xf>
    <xf borderId="78" fillId="6" fontId="2" numFmtId="0" xfId="0">
      <alignment horizontal="center" vertical="center"/>
    </xf>
    <xf borderId="79" fillId="6" fontId="2" numFmtId="0" xfId="0">
      <alignment horizontal="center" vertical="center"/>
    </xf>
    <xf borderId="136" fillId="6" fontId="2" numFmtId="0" xfId="0">
      <alignment horizontal="center" vertical="center"/>
    </xf>
    <xf borderId="76" fillId="6" fontId="2" numFmtId="0" xfId="0">
      <alignment horizontal="center" vertical="center"/>
    </xf>
    <xf borderId="106" fillId="6" fontId="2" numFmtId="0" xfId="0">
      <alignment horizontal="center" vertical="center"/>
    </xf>
    <xf borderId="107" fillId="6" fontId="2" numFmtId="0" xfId="0">
      <alignment horizontal="center" vertical="center"/>
    </xf>
    <xf borderId="137" fillId="2" fontId="13" numFmtId="0" xfId="0">
      <alignment horizontal="center" vertical="center" wrapText="1"/>
    </xf>
    <xf borderId="138" fillId="2" fontId="13" numFmtId="0" xfId="0">
      <alignment horizontal="left" vertical="center" wrapText="1"/>
    </xf>
    <xf borderId="138" fillId="2" fontId="13" numFmtId="0" xfId="0">
      <alignment horizontal="center" vertical="center" wrapText="1"/>
    </xf>
    <xf borderId="139" fillId="2" fontId="13" numFmtId="0" xfId="0">
      <alignment horizontal="center" vertical="center" wrapText="1"/>
    </xf>
    <xf borderId="140" fillId="2" fontId="13" numFmtId="0" xfId="0">
      <alignment horizontal="center" vertical="center" wrapText="1"/>
    </xf>
    <xf borderId="141" fillId="2" fontId="13" numFmtId="0" xfId="0">
      <alignment horizontal="center" vertical="center" wrapText="1"/>
    </xf>
    <xf borderId="13" fillId="4" fontId="13" numFmtId="0" xfId="0">
      <alignment horizontal="center" vertical="center" wrapText="1"/>
    </xf>
    <xf borderId="37" fillId="4" fontId="13" numFmtId="0" xfId="0">
      <alignment horizontal="center" vertical="center" wrapText="1"/>
    </xf>
    <xf borderId="38" fillId="4" fontId="13" numFmtId="0" xfId="0">
      <alignment horizontal="center" vertical="center" wrapText="1"/>
    </xf>
    <xf borderId="34" fillId="4" fontId="13" numFmtId="0" xfId="0">
      <alignment horizontal="center" vertical="center" wrapText="1"/>
    </xf>
    <xf borderId="35" fillId="4" fontId="13" numFmtId="0" xfId="0">
      <alignment horizontal="center" vertical="center" wrapText="1"/>
    </xf>
    <xf borderId="36" fillId="4" fontId="13" numFmtId="0" xfId="0">
      <alignment horizontal="center" vertical="center" wrapText="1"/>
    </xf>
    <xf borderId="142" fillId="5" fontId="13" numFmtId="0" xfId="0">
      <alignment horizontal="center" vertical="center" wrapText="1"/>
    </xf>
    <xf borderId="7" fillId="9" fontId="13" numFmtId="0" xfId="0">
      <alignment horizontal="center" vertical="center"/>
    </xf>
    <xf borderId="30" fillId="9" fontId="13" numFmtId="0" xfId="0">
      <alignment horizontal="center" vertical="center" wrapText="1"/>
    </xf>
    <xf borderId="31" fillId="9" fontId="13" numFmtId="0" xfId="0">
      <alignment horizontal="center" vertical="center" wrapText="1"/>
    </xf>
    <xf borderId="86" fillId="9" fontId="13" numFmtId="0" xfId="0">
      <alignment horizontal="center" vertical="center" wrapText="1"/>
    </xf>
    <xf borderId="71" fillId="9" fontId="13" numFmtId="0" xfId="0">
      <alignment horizontal="center" vertical="center" wrapText="1"/>
    </xf>
    <xf borderId="7" fillId="0" fontId="2" numFmtId="0" xfId="0">
      <alignment horizontal="center" vertical="center"/>
    </xf>
    <xf borderId="30" fillId="0" fontId="2" numFmtId="0" xfId="0">
      <alignment vertical="center" wrapText="1"/>
    </xf>
    <xf borderId="30" fillId="0" fontId="2" numFmtId="0" xfId="0">
      <alignment horizontal="center" vertical="center" wrapText="1"/>
    </xf>
    <xf borderId="31" fillId="0" fontId="2" numFmtId="0" xfId="0">
      <alignment horizontal="center" vertical="center" wrapText="1"/>
    </xf>
    <xf borderId="116" fillId="0" fontId="2" numFmtId="0" xfId="0">
      <alignment vertical="center"/>
    </xf>
    <xf borderId="143" fillId="0" fontId="2" numFmtId="0" xfId="0">
      <alignment vertical="center"/>
    </xf>
    <xf borderId="30" fillId="0" fontId="2" numFmtId="0" xfId="0">
      <alignment horizontal="center" vertical="center"/>
    </xf>
    <xf borderId="30" fillId="0" fontId="2" numFmtId="0" xfId="0">
      <alignment vertical="center"/>
    </xf>
    <xf borderId="31" fillId="0" fontId="2" numFmtId="0" xfId="0">
      <alignment vertical="center"/>
    </xf>
    <xf borderId="7" fillId="0" fontId="2" numFmtId="3" xfId="0">
      <alignment vertical="center"/>
    </xf>
    <xf borderId="30" fillId="0" fontId="2" numFmtId="3" xfId="0">
      <alignment vertical="center"/>
    </xf>
    <xf borderId="31" fillId="0" fontId="2" numFmtId="3" xfId="0">
      <alignment vertical="center"/>
    </xf>
    <xf borderId="135" fillId="0" fontId="2" numFmtId="3" xfId="0">
      <alignment horizontal="right" vertical="center"/>
    </xf>
    <xf borderId="7" fillId="0" fontId="2" numFmtId="3" xfId="0">
      <alignment horizontal="center" vertical="center"/>
    </xf>
    <xf borderId="30" fillId="0" fontId="2" numFmtId="3" xfId="0">
      <alignment horizontal="center" vertical="center"/>
    </xf>
    <xf borderId="31" fillId="0" fontId="2" numFmtId="3" xfId="0">
      <alignment horizontal="center" vertical="center"/>
    </xf>
    <xf borderId="10" fillId="0" fontId="2" numFmtId="0" xfId="0">
      <alignment horizontal="center" vertical="center"/>
    </xf>
    <xf borderId="7" fillId="0" fontId="2" numFmtId="0" xfId="0">
      <alignment horizontal="center" vertical="center" wrapText="1"/>
    </xf>
    <xf borderId="31" fillId="0" fontId="2" numFmtId="0" xfId="0">
      <alignment horizontal="center" vertical="center"/>
    </xf>
    <xf borderId="116" fillId="0" fontId="2" numFmtId="0" xfId="0">
      <alignment horizontal="center" vertical="center"/>
    </xf>
    <xf borderId="88" fillId="0" fontId="2" numFmtId="0" xfId="0">
      <alignment vertical="center" wrapText="1"/>
    </xf>
    <xf borderId="88" fillId="0" fontId="2" numFmtId="0" xfId="0">
      <alignment horizontal="center" vertical="center" wrapText="1"/>
    </xf>
    <xf borderId="117" fillId="0" fontId="2" numFmtId="0" xfId="0">
      <alignment horizontal="center" vertical="center" wrapText="1"/>
    </xf>
    <xf borderId="88" fillId="0" fontId="2" numFmtId="0" xfId="0">
      <alignment horizontal="center" vertical="center"/>
    </xf>
    <xf borderId="32" fillId="0" fontId="2" numFmtId="0" xfId="0">
      <alignment vertical="center"/>
    </xf>
    <xf borderId="117" fillId="0" fontId="2" numFmtId="0" xfId="0">
      <alignment vertical="center"/>
    </xf>
    <xf borderId="10" fillId="0" fontId="2" numFmtId="3" xfId="0">
      <alignment vertical="center"/>
    </xf>
    <xf borderId="32" fillId="0" fontId="2" numFmtId="3" xfId="0">
      <alignment vertical="center"/>
    </xf>
    <xf borderId="33" fillId="0" fontId="2" numFmtId="3" xfId="0">
      <alignment vertical="center"/>
    </xf>
    <xf borderId="144" fillId="0" fontId="2" numFmtId="3" xfId="0">
      <alignment horizontal="right" vertical="center"/>
    </xf>
    <xf borderId="33" fillId="0" fontId="2" numFmtId="0" xfId="0">
      <alignment vertical="center"/>
    </xf>
    <xf borderId="10" fillId="0" fontId="2" numFmtId="3" xfId="0">
      <alignment horizontal="center" vertical="center"/>
    </xf>
    <xf borderId="33" fillId="0" fontId="2" numFmtId="3" xfId="0">
      <alignment horizontal="center" vertical="center"/>
    </xf>
    <xf borderId="10" fillId="0" fontId="2" numFmtId="0" xfId="0">
      <alignment horizontal="center" vertical="center" wrapText="1"/>
    </xf>
    <xf borderId="33" fillId="0" fontId="2" numFmtId="0" xfId="0">
      <alignment horizontal="center" vertical="center"/>
    </xf>
    <xf borderId="48" fillId="0" fontId="2" numFmtId="0" xfId="0">
      <alignment horizontal="center" vertical="center"/>
    </xf>
    <xf borderId="128" fillId="0" fontId="2" numFmtId="0" xfId="0">
      <alignment vertical="center" wrapText="1"/>
    </xf>
    <xf borderId="128" fillId="0" fontId="2" numFmtId="0" xfId="0">
      <alignment horizontal="center" vertical="center" wrapText="1"/>
    </xf>
    <xf borderId="145" fillId="0" fontId="2" numFmtId="0" xfId="0">
      <alignment horizontal="center" vertical="center" wrapText="1"/>
    </xf>
    <xf borderId="48" fillId="0" fontId="2" numFmtId="0" xfId="0">
      <alignment vertical="center"/>
    </xf>
    <xf borderId="146" fillId="0" fontId="2" numFmtId="0" xfId="0">
      <alignment vertical="center"/>
    </xf>
    <xf borderId="128" fillId="0" fontId="2" numFmtId="0" xfId="0">
      <alignment horizontal="center" vertical="center"/>
    </xf>
    <xf borderId="37" fillId="0" fontId="2" numFmtId="0" xfId="0">
      <alignment vertical="center"/>
    </xf>
    <xf borderId="37" fillId="0" fontId="2" numFmtId="0" xfId="0">
      <alignment horizontal="center" vertical="center"/>
    </xf>
    <xf borderId="145" fillId="0" fontId="2" numFmtId="0" xfId="0">
      <alignment vertical="center"/>
    </xf>
    <xf borderId="13" fillId="0" fontId="2" numFmtId="3" xfId="0">
      <alignment vertical="center"/>
    </xf>
    <xf borderId="37" fillId="0" fontId="2" numFmtId="3" xfId="0">
      <alignment vertical="center"/>
    </xf>
    <xf borderId="38" fillId="0" fontId="2" numFmtId="3" xfId="0">
      <alignment vertical="center"/>
    </xf>
    <xf borderId="147" fillId="0" fontId="2" numFmtId="3" xfId="0">
      <alignment horizontal="right" vertical="center"/>
    </xf>
    <xf borderId="13" fillId="0" fontId="2" numFmtId="0" xfId="0">
      <alignment horizontal="center" vertical="center"/>
    </xf>
    <xf borderId="38" fillId="0" fontId="2" numFmtId="0" xfId="0">
      <alignment vertical="center"/>
    </xf>
    <xf borderId="13" fillId="0" fontId="2" numFmtId="3" xfId="0">
      <alignment horizontal="center" vertical="center"/>
    </xf>
    <xf borderId="37" fillId="0" fontId="2" numFmtId="3" xfId="0">
      <alignment horizontal="center" vertical="center"/>
    </xf>
    <xf borderId="38" fillId="0" fontId="2" numFmtId="3" xfId="0">
      <alignment horizontal="center" vertical="center"/>
    </xf>
    <xf borderId="14" fillId="0" fontId="2" numFmtId="0" xfId="0">
      <alignment horizontal="center" vertical="center"/>
    </xf>
    <xf borderId="13" fillId="0" fontId="2" numFmtId="0" xfId="0">
      <alignment horizontal="center" vertical="center" wrapText="1"/>
    </xf>
    <xf borderId="38" fillId="0" fontId="2" numFmtId="0" xfId="0">
      <alignment horizontal="center" vertical="center"/>
    </xf>
    <xf borderId="147" fillId="0" fontId="9" numFmtId="0" xfId="0">
      <alignment vertical="center" wrapText="1"/>
    </xf>
    <xf borderId="76" fillId="18" fontId="13" numFmtId="0" xfId="0">
      <alignment horizontal="center" vertical="bottom"/>
    </xf>
    <xf borderId="106" fillId="18" fontId="13" numFmtId="0" xfId="0">
      <alignment horizontal="center" vertical="bottom"/>
    </xf>
    <xf borderId="107" fillId="18" fontId="13" numFmtId="0" xfId="0">
      <alignment horizontal="center" vertical="bottom"/>
    </xf>
    <xf borderId="116" fillId="0" fontId="9" numFmtId="168" xfId="0">
      <alignment horizontal="center" vertical="bottom"/>
    </xf>
    <xf borderId="88" fillId="0" fontId="9" numFmtId="169" xfId="0">
      <alignment horizontal="left" vertical="bottom"/>
    </xf>
    <xf borderId="88" fillId="0" fontId="9" numFmtId="0" xfId="0">
      <alignment vertical="bottom"/>
    </xf>
    <xf borderId="117" fillId="0" fontId="9" numFmtId="0" xfId="0">
      <alignment horizontal="center" vertical="bottom"/>
    </xf>
  </cellXfs>
  <cellStyles count="1">
    <cellStyle name="Normal" xfId="0" builtinId="0" customBuiltin="1"/>
  </cellStyles>
  <dxfs count="15">
    <dxf>
      <font>
        <b/>
      </font>
      <fill>
        <patternFill patternType="solid">
          <fgColor rgb="FF0070C0"/>
          <bgColor rgb="FF0070C0"/>
        </patternFill>
      </fill>
    </dxf>
    <dxf>
      <font>
        <b/>
      </font>
      <fill>
        <patternFill patternType="solid">
          <fgColor rgb="FF0091C4"/>
          <bgColor rgb="FF0091C4"/>
        </patternFill>
      </fill>
    </dxf>
    <dxf>
      <font>
        <b/>
      </font>
      <fill>
        <patternFill patternType="solid">
          <fgColor rgb="FF8DB3E2"/>
          <bgColor rgb="FF8DB3E2"/>
        </patternFill>
      </fill>
    </dxf>
    <dxf>
      <font>
        <b/>
      </font>
      <fill>
        <patternFill patternType="solid">
          <fgColor rgb="FFC6D9F0"/>
          <bgColor rgb="FFC6D9F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font>
      <fill>
        <patternFill patternType="solid">
          <fgColor rgb="FF92D050"/>
          <bgColor rgb="FF92D050"/>
        </patternFill>
      </fill>
    </dxf>
    <dxf>
      <fill>
        <patternFill patternType="solid">
          <fgColor rgb="FFBFBFBF"/>
          <bgColor rgb="FFBFBFBF"/>
        </patternFill>
      </fill>
    </dxf>
    <dxf>
      <fill>
        <patternFill patternType="solid">
          <fgColor rgb="FF0091C4"/>
          <bgColor rgb="FF0091C4"/>
        </patternFill>
      </fill>
    </dxf>
    <dxf>
      <fill>
        <patternFill patternType="solid">
          <fgColor rgb="FF8DB3E2"/>
          <bgColor rgb="FF8DB3E2"/>
        </patternFill>
      </fill>
    </dxf>
    <dxf>
      <fill>
        <patternFill patternType="solid">
          <fgColor rgb="FFC6D9F0"/>
          <bgColor rgb="FFC6D9F0"/>
        </patternFill>
      </fill>
    </dxf>
    <dxf>
      <font>
        <b/>
      </font>
      <fill>
        <patternFill patternType="solid">
          <fgColor rgb="FF39B54A"/>
          <bgColor rgb="FF39B54A"/>
        </patternFill>
      </fill>
    </dxf>
    <dxf>
      <fill>
        <patternFill patternType="solid">
          <fgColor rgb="FF0070C0"/>
          <bgColor rgb="FF0070C0"/>
        </patternFill>
      </fill>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Target="worksheets/sheet1.xml" Id="rId1" Type="http://schemas.openxmlformats.org/officeDocument/2006/relationships/worksheet"/><Relationship Target="worksheets/sheet2.xml" Id="rId2" Type="http://schemas.openxmlformats.org/officeDocument/2006/relationships/worksheet"/><Relationship Target="worksheets/sheet3.xml" Id="rId3" Type="http://schemas.openxmlformats.org/officeDocument/2006/relationships/worksheet"/><Relationship Target="worksheets/sheet4.xml" Id="rId4" Type="http://schemas.openxmlformats.org/officeDocument/2006/relationships/worksheet"/><Relationship Target="worksheets/sheet5.xml" Id="rId5" Type="http://schemas.openxmlformats.org/officeDocument/2006/relationships/worksheet"/><Relationship Target="worksheets/sheet6.xml" Id="rId6" Type="http://schemas.openxmlformats.org/officeDocument/2006/relationships/worksheet"/><Relationship Target="worksheets/sheet7.xml" Id="rId7" Type="http://schemas.openxmlformats.org/officeDocument/2006/relationships/worksheet"/><Relationship Target="worksheets/sheet8.xml" Id="rId8" Type="http://schemas.openxmlformats.org/officeDocument/2006/relationships/worksheet"/><Relationship Target="sharedStrings.xml" Id="rId9" Type="http://schemas.openxmlformats.org/officeDocument/2006/relationships/sharedStrings"/><Relationship Target="styles.xml" Id="rId10" Type="http://schemas.openxmlformats.org/officeDocument/2006/relationships/styles"/></Relationships>
</file>

<file path=xl/drawings/_rels/drawing1.xml.rels><?xml version="1.0" encoding="UTF-8" standalone="yes"?><Relationships xmlns="http://schemas.openxmlformats.org/package/2006/relationships"><Relationship Target="../media/image1.jpg" Id="rId1" Type="http://schemas.openxmlformats.org/officeDocument/2006/relationships/image"/></Relationships>
</file>

<file path=xl/drawings/drawing1.xml><?xml version="1.0" encoding="utf-8"?>
<xdr:wsDr xmlns:xdr="http://schemas.openxmlformats.org/drawingml/2006/spreadsheetDrawing" xmlns:r="http://schemas.openxmlformats.org/officeDocument/2006/relationships" xmlns:a="http://schemas.openxmlformats.org/drawingml/2006/main" xmlns:c="http://schemas.openxmlformats.org/drawingml/2006/chart" xmlns:mc="http://schemas.openxmlformats.org/markup-compatibility/2006">
  <xdr:oneCellAnchor>
    <xdr:from>
      <xdr:col>6</xdr:col>
      <xdr:colOff>355600</xdr:colOff>
      <xdr:row>0</xdr:row>
      <xdr:rowOff>18288</xdr:rowOff>
    </xdr:from>
    <xdr:ext cx="1584960" cy="1088136"/>
    <xdr:pic>
      <xdr:nvPicPr>
        <xdr:cNvPr id="0" name="image1"/>
        <xdr:cNvPicPr preferRelativeResize="0"/>
      </xdr:nvPicPr>
      <xdr:blipFill>
        <a:blip r:embed="rId1"/>
        <a:stretch>
          <a:fillRect/>
        </a:stretch>
      </xdr:blipFill>
      <xdr:spPr>
        <a:prstGeom prst="rect">
          <a:avLst/>
        </a:prstGeom>
        <a:noFill/>
      </xdr:spPr>
    </xdr:pic>
    <xdr:clientData/>
  </xdr:oneCellAnchor>
</xdr:wsDr>
</file>

<file path=xl/drawings/vmlDrawing1.xml><?xml version="1.0" encoding="utf-8"?>
<xml xmlns:v="urn:schemas-microsoft-com:vml" xmlns:o="urn:schemas-microsoft-com:office:office" xmlns:x="urn:schemas-microsoft-com:office:excel" xmlns:w10="urn:schemas-microsoft-com:office:word">
  <v:shapetype id="_x005F_x0000_t202" coordsize="21600,21600" o:spt="202" path="m,l,21600l21600,21600l21600,xe">
    <v:stroke joinstyle="miter"/>
    <v:path gradientshapeok="t" o:connecttype="rect"/>
  </v:shapetype>
  <v:shape id="shape_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x:Column>
    </x:ClientData>
  </v:shape>
  <v:shape id="shape_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x:Column>
    </x:ClientData>
  </v:shape>
  <v:shape id="shape_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3</x:Column>
    </x:ClientData>
  </v:shape>
  <v:shape id="shape_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4</x:Column>
    </x:ClientData>
  </v:shape>
  <v:shape id="shape_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5</x:Column>
    </x:ClientData>
  </v:shape>
  <v:shape id="shape_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6</x:Column>
    </x:ClientData>
  </v:shape>
  <v:shape id="shape_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7</x:Column>
    </x:ClientData>
  </v:shape>
  <v:shape id="shape_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8</x:Column>
    </x:ClientData>
  </v:shape>
  <v:shape id="shape_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9</x:Column>
    </x:ClientData>
  </v:shape>
  <v:shape id="shape_1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10</x:Column>
    </x:ClientData>
  </v:shape>
  <v:shape id="shape_1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11</x:Column>
    </x:ClientData>
  </v:shape>
  <v:shape id="shape_1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12</x:Column>
    </x:ClientData>
  </v:shape>
  <v:shape id="shape_1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13</x:Column>
    </x:ClientData>
  </v:shape>
  <v:shape id="shape_1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14</x:Column>
    </x:ClientData>
  </v:shape>
  <v:shape id="shape_1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15</x:Column>
    </x:ClientData>
  </v:shape>
  <v:shape id="shape_1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16</x:Column>
    </x:ClientData>
  </v:shape>
  <v:shape id="shape_1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17</x:Column>
    </x:ClientData>
  </v:shape>
  <v:shape id="shape_1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18</x:Column>
    </x:ClientData>
  </v:shape>
  <v:shape id="shape_1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19</x:Column>
    </x:ClientData>
  </v:shape>
  <v:shape id="shape_2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20</x:Column>
    </x:ClientData>
  </v:shape>
  <v:shape id="shape_2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21</x:Column>
    </x:ClientData>
  </v:shape>
  <v:shape id="shape_2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22</x:Column>
    </x:ClientData>
  </v:shape>
  <v:shape id="shape_2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23</x:Column>
    </x:ClientData>
  </v:shape>
  <v:shape id="shape_2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24</x:Column>
    </x:ClientData>
  </v:shape>
  <v:shape id="shape_2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25</x:Column>
    </x:ClientData>
  </v:shape>
  <v:shape id="shape_2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26</x:Column>
    </x:ClientData>
  </v:shape>
  <v:shape id="shape_2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27</x:Column>
    </x:ClientData>
  </v:shape>
  <v:shape id="shape_2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28</x:Column>
    </x:ClientData>
  </v:shape>
  <v:shape id="shape_2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3</x:Row>
      <x:Column>29</x:Column>
    </x:ClientData>
  </v:shape>
</xml>
</file>

<file path=xl/drawings/vmlDrawing2.xml><?xml version="1.0" encoding="utf-8"?>
<xml xmlns:v="urn:schemas-microsoft-com:vml" xmlns:o="urn:schemas-microsoft-com:office:office" xmlns:x="urn:schemas-microsoft-com:office:excel" xmlns:w10="urn:schemas-microsoft-com:office:word">
  <v:shapetype id="_x005F_x0000_t202" coordsize="21600,21600" o:spt="202" path="m,l,21600l21600,21600l21600,xe">
    <v:stroke joinstyle="miter"/>
    <v:path gradientshapeok="t" o:connecttype="rect"/>
  </v:shapetype>
  <v:shape id="shape_3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8</x:Row>
      <x:Column>37</x:Column>
    </x:ClientData>
  </v:shape>
  <v:shape id="shape_3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x:Column>
    </x:ClientData>
  </v:shape>
  <v:shape id="shape_3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x:Column>
    </x:ClientData>
  </v:shape>
  <v:shape id="shape_3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x:Column>
    </x:ClientData>
  </v:shape>
  <v:shape id="shape_3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17</x:Column>
    </x:ClientData>
  </v:shape>
  <v:shape id="shape_3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22</x:Column>
    </x:ClientData>
  </v:shape>
  <v:shape id="shape_3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38</x:Column>
    </x:ClientData>
  </v:shape>
  <v:shape id="shape_3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39</x:Column>
    </x:ClientData>
  </v:shape>
  <v:shape id="shape_3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40</x:Column>
    </x:ClientData>
  </v:shape>
  <v:shape id="shape_3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41</x:Column>
    </x:ClientData>
  </v:shape>
  <v:shape id="shape_4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42</x:Column>
    </x:ClientData>
  </v:shape>
  <v:shape id="shape_4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43</x:Column>
    </x:ClientData>
  </v:shape>
  <v:shape id="shape_4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44</x:Column>
    </x:ClientData>
  </v:shape>
  <v:shape id="shape_4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45</x:Column>
    </x:ClientData>
  </v:shape>
  <v:shape id="shape_4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46</x:Column>
    </x:ClientData>
  </v:shape>
  <v:shape id="shape_4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47</x:Column>
    </x:ClientData>
  </v:shape>
  <v:shape id="shape_4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48</x:Column>
    </x:ClientData>
  </v:shape>
  <v:shape id="shape_4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49</x:Column>
    </x:ClientData>
  </v:shape>
  <v:shape id="shape_4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50</x:Column>
    </x:ClientData>
  </v:shape>
  <v:shape id="shape_4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51</x:Column>
    </x:ClientData>
  </v:shape>
  <v:shape id="shape_5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52</x:Column>
    </x:ClientData>
  </v:shape>
  <v:shape id="shape_5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53</x:Column>
    </x:ClientData>
  </v:shape>
  <v:shape id="shape_5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54</x:Column>
    </x:ClientData>
  </v:shape>
  <v:shape id="shape_5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55</x:Column>
    </x:ClientData>
  </v:shape>
  <v:shape id="shape_5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56</x:Column>
    </x:ClientData>
  </v:shape>
  <v:shape id="shape_5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57</x:Column>
    </x:ClientData>
  </v:shape>
  <v:shape id="shape_5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58</x:Column>
    </x:ClientData>
  </v:shape>
  <v:shape id="shape_5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59</x:Column>
    </x:ClientData>
  </v:shape>
  <v:shape id="shape_5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60</x:Column>
    </x:ClientData>
  </v:shape>
  <v:shape id="shape_5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61</x:Column>
    </x:ClientData>
  </v:shape>
  <v:shape id="shape_6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62</x:Column>
    </x:ClientData>
  </v:shape>
  <v:shape id="shape_6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63</x:Column>
    </x:ClientData>
  </v:shape>
  <v:shape id="shape_6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64</x:Column>
    </x:ClientData>
  </v:shape>
  <v:shape id="shape_6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65</x:Column>
    </x:ClientData>
  </v:shape>
  <v:shape id="shape_6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66</x:Column>
    </x:ClientData>
  </v:shape>
  <v:shape id="shape_6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67</x:Column>
    </x:ClientData>
  </v:shape>
  <v:shape id="shape_6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68</x:Column>
    </x:ClientData>
  </v:shape>
  <v:shape id="shape_6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69</x:Column>
    </x:ClientData>
  </v:shape>
  <v:shape id="shape_6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70</x:Column>
    </x:ClientData>
  </v:shape>
  <v:shape id="shape_6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71</x:Column>
    </x:ClientData>
  </v:shape>
  <v:shape id="shape_7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72</x:Column>
    </x:ClientData>
  </v:shape>
  <v:shape id="shape_7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73</x:Column>
    </x:ClientData>
  </v:shape>
  <v:shape id="shape_7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74</x:Column>
    </x:ClientData>
  </v:shape>
  <v:shape id="shape_7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75</x:Column>
    </x:ClientData>
  </v:shape>
  <v:shape id="shape_7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76</x:Column>
    </x:ClientData>
  </v:shape>
  <v:shape id="shape_7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77</x:Column>
    </x:ClientData>
  </v:shape>
  <v:shape id="shape_7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78</x:Column>
    </x:ClientData>
  </v:shape>
  <v:shape id="shape_7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79</x:Column>
    </x:ClientData>
  </v:shape>
  <v:shape id="shape_7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80</x:Column>
    </x:ClientData>
  </v:shape>
  <v:shape id="shape_7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81</x:Column>
    </x:ClientData>
  </v:shape>
  <v:shape id="shape_8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82</x:Column>
    </x:ClientData>
  </v:shape>
  <v:shape id="shape_8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83</x:Column>
    </x:ClientData>
  </v:shape>
  <v:shape id="shape_8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84</x:Column>
    </x:ClientData>
  </v:shape>
  <v:shape id="shape_8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85</x:Column>
    </x:ClientData>
  </v:shape>
  <v:shape id="shape_8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86</x:Column>
    </x:ClientData>
  </v:shape>
  <v:shape id="shape_8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87</x:Column>
    </x:ClientData>
  </v:shape>
  <v:shape id="shape_8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89</x:Column>
    </x:ClientData>
  </v:shape>
  <v:shape id="shape_8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90</x:Column>
    </x:ClientData>
  </v:shape>
  <v:shape id="shape_8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91</x:Column>
    </x:ClientData>
  </v:shape>
  <v:shape id="shape_8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92</x:Column>
    </x:ClientData>
  </v:shape>
  <v:shape id="shape_9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93</x:Column>
    </x:ClientData>
  </v:shape>
  <v:shape id="shape_9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94</x:Column>
    </x:ClientData>
  </v:shape>
  <v:shape id="shape_9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95</x:Column>
    </x:ClientData>
  </v:shape>
  <v:shape id="shape_9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96</x:Column>
    </x:ClientData>
  </v:shape>
  <v:shape id="shape_9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97</x:Column>
    </x:ClientData>
  </v:shape>
  <v:shape id="shape_9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98</x:Column>
    </x:ClientData>
  </v:shape>
  <v:shape id="shape_9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99</x:Column>
    </x:ClientData>
  </v:shape>
  <v:shape id="shape_9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100</x:Column>
    </x:ClientData>
  </v:shape>
  <v:shape id="shape_9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101</x:Column>
    </x:ClientData>
  </v:shape>
  <v:shape id="shape_9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102</x:Column>
    </x:ClientData>
  </v:shape>
  <v:shape id="shape_10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103</x:Column>
    </x:ClientData>
  </v:shape>
  <v:shape id="shape_10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104</x:Column>
    </x:ClientData>
  </v:shape>
  <v:shape id="shape_10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105</x:Column>
    </x:ClientData>
  </v:shape>
  <v:shape id="shape_10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106</x:Column>
    </x:ClientData>
  </v:shape>
  <v:shape id="shape_10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107</x:Column>
    </x:ClientData>
  </v:shape>
  <v:shape id="shape_10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108</x:Column>
    </x:ClientData>
  </v:shape>
  <v:shape id="shape_10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109</x:Column>
    </x:ClientData>
  </v:shape>
  <v:shape id="shape_10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110</x:Column>
    </x:ClientData>
  </v:shape>
  <v:shape id="shape_10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111</x:Column>
    </x:ClientData>
  </v:shape>
  <v:shape id="shape_10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112</x:Column>
    </x:ClientData>
  </v:shape>
  <v:shape id="shape_11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113</x:Column>
    </x:ClientData>
  </v:shape>
  <v:shape id="shape_11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114</x:Column>
    </x:ClientData>
  </v:shape>
  <v:shape id="shape_11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115</x:Column>
    </x:ClientData>
  </v:shape>
  <v:shape id="shape_11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116</x:Column>
    </x:ClientData>
  </v:shape>
  <v:shape id="shape_11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117</x:Column>
    </x:ClientData>
  </v:shape>
  <v:shape id="shape_11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118</x:Column>
    </x:ClientData>
  </v:shape>
  <v:shape id="shape_11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119</x:Column>
    </x:ClientData>
  </v:shape>
  <v:shape id="shape_11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120</x:Column>
    </x:ClientData>
  </v:shape>
  <v:shape id="shape_11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121</x:Column>
    </x:ClientData>
  </v:shape>
  <v:shape id="shape_11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122</x:Column>
    </x:ClientData>
  </v:shape>
  <v:shape id="shape_12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123</x:Column>
    </x:ClientData>
  </v:shape>
  <v:shape id="shape_12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124</x:Column>
    </x:ClientData>
  </v:shape>
  <v:shape id="shape_12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125</x:Column>
    </x:ClientData>
  </v:shape>
  <v:shape id="shape_12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126</x:Column>
    </x:ClientData>
  </v:shape>
  <v:shape id="shape_12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127</x:Column>
    </x:ClientData>
  </v:shape>
  <v:shape id="shape_12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128</x:Column>
    </x:ClientData>
  </v:shape>
  <v:shape id="shape_12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129</x:Column>
    </x:ClientData>
  </v:shape>
  <v:shape id="shape_12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130</x:Column>
    </x:ClientData>
  </v:shape>
  <v:shape id="shape_12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131</x:Column>
    </x:ClientData>
  </v:shape>
  <v:shape id="shape_12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132</x:Column>
    </x:ClientData>
  </v:shape>
  <v:shape id="shape_13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133</x:Column>
    </x:ClientData>
  </v:shape>
  <v:shape id="shape_13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134</x:Column>
    </x:ClientData>
  </v:shape>
  <v:shape id="shape_13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135</x:Column>
    </x:ClientData>
  </v:shape>
  <v:shape id="shape_13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136</x:Column>
    </x:ClientData>
  </v:shape>
  <v:shape id="shape_13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137</x:Column>
    </x:ClientData>
  </v:shape>
  <v:shape id="shape_13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9</x:Row>
      <x:Column>138</x:Column>
    </x:ClientData>
  </v:shape>
  <v:shape id="shape_13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x:Column>
    </x:ClientData>
  </v:shape>
  <v:shape id="shape_13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x:Column>
    </x:ClientData>
  </v:shape>
  <v:shape id="shape_13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x:Column>
    </x:ClientData>
  </v:shape>
  <v:shape id="shape_13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x:Column>
    </x:ClientData>
  </v:shape>
  <v:shape id="shape_14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x:Column>
    </x:ClientData>
  </v:shape>
  <v:shape id="shape_14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x:Column>
    </x:ClientData>
  </v:shape>
  <v:shape id="shape_14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x:Column>
    </x:ClientData>
  </v:shape>
  <v:shape id="shape_14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x:Column>
    </x:ClientData>
  </v:shape>
  <v:shape id="shape_14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x:Column>
    </x:ClientData>
  </v:shape>
  <v:shape id="shape_14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x:Column>
    </x:ClientData>
  </v:shape>
  <v:shape id="shape_14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x:Column>
    </x:ClientData>
  </v:shape>
  <v:shape id="shape_14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14</x:Column>
    </x:ClientData>
  </v:shape>
  <v:shape id="shape_14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15</x:Column>
    </x:ClientData>
  </v:shape>
  <v:shape id="shape_14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17</x:Column>
    </x:ClientData>
  </v:shape>
  <v:shape id="shape_15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18</x:Column>
    </x:ClientData>
  </v:shape>
  <v:shape id="shape_15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19</x:Column>
    </x:ClientData>
  </v:shape>
  <v:shape id="shape_15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20</x:Column>
    </x:ClientData>
  </v:shape>
  <v:shape id="shape_15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22</x:Column>
    </x:ClientData>
  </v:shape>
  <v:shape id="shape_15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24</x:Column>
    </x:ClientData>
  </v:shape>
  <v:shape id="shape_15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25</x:Column>
    </x:ClientData>
  </v:shape>
  <v:shape id="shape_15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26</x:Column>
    </x:ClientData>
  </v:shape>
  <v:shape id="shape_15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27</x:Column>
    </x:ClientData>
  </v:shape>
  <v:shape id="shape_15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28</x:Column>
    </x:ClientData>
  </v:shape>
  <v:shape id="shape_15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29</x:Column>
    </x:ClientData>
  </v:shape>
  <v:shape id="shape_16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30</x:Column>
    </x:ClientData>
  </v:shape>
  <v:shape id="shape_16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32</x:Column>
    </x:ClientData>
  </v:shape>
  <v:shape id="shape_16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33</x:Column>
    </x:ClientData>
  </v:shape>
  <v:shape id="shape_16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34</x:Column>
    </x:ClientData>
  </v:shape>
  <v:shape id="shape_16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35</x:Column>
    </x:ClientData>
  </v:shape>
  <v:shape id="shape_16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37</x:Column>
    </x:ClientData>
  </v:shape>
  <v:shape id="shape_16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38</x:Column>
    </x:ClientData>
  </v:shape>
  <v:shape id="shape_16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39</x:Column>
    </x:ClientData>
  </v:shape>
  <v:shape id="shape_16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40</x:Column>
    </x:ClientData>
  </v:shape>
  <v:shape id="shape_16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41</x:Column>
    </x:ClientData>
  </v:shape>
  <v:shape id="shape_17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42</x:Column>
    </x:ClientData>
  </v:shape>
  <v:shape id="shape_17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43</x:Column>
    </x:ClientData>
  </v:shape>
  <v:shape id="shape_17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44</x:Column>
    </x:ClientData>
  </v:shape>
  <v:shape id="shape_17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45</x:Column>
    </x:ClientData>
  </v:shape>
  <v:shape id="shape_17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46</x:Column>
    </x:ClientData>
  </v:shape>
  <v:shape id="shape_17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47</x:Column>
    </x:ClientData>
  </v:shape>
  <v:shape id="shape_17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48</x:Column>
    </x:ClientData>
  </v:shape>
  <v:shape id="shape_17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49</x:Column>
    </x:ClientData>
  </v:shape>
  <v:shape id="shape_17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50</x:Column>
    </x:ClientData>
  </v:shape>
  <v:shape id="shape_17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51</x:Column>
    </x:ClientData>
  </v:shape>
  <v:shape id="shape_18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52</x:Column>
    </x:ClientData>
  </v:shape>
  <v:shape id="shape_18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53</x:Column>
    </x:ClientData>
  </v:shape>
  <v:shape id="shape_18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54</x:Column>
    </x:ClientData>
  </v:shape>
  <v:shape id="shape_18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55</x:Column>
    </x:ClientData>
  </v:shape>
  <v:shape id="shape_18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56</x:Column>
    </x:ClientData>
  </v:shape>
  <v:shape id="shape_18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57</x:Column>
    </x:ClientData>
  </v:shape>
  <v:shape id="shape_18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58</x:Column>
    </x:ClientData>
  </v:shape>
  <v:shape id="shape_18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59</x:Column>
    </x:ClientData>
  </v:shape>
  <v:shape id="shape_18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60</x:Column>
    </x:ClientData>
  </v:shape>
  <v:shape id="shape_18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61</x:Column>
    </x:ClientData>
  </v:shape>
  <v:shape id="shape_19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62</x:Column>
    </x:ClientData>
  </v:shape>
  <v:shape id="shape_19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63</x:Column>
    </x:ClientData>
  </v:shape>
  <v:shape id="shape_19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64</x:Column>
    </x:ClientData>
  </v:shape>
  <v:shape id="shape_19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65</x:Column>
    </x:ClientData>
  </v:shape>
  <v:shape id="shape_19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66</x:Column>
    </x:ClientData>
  </v:shape>
  <v:shape id="shape_19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67</x:Column>
    </x:ClientData>
  </v:shape>
  <v:shape id="shape_19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68</x:Column>
    </x:ClientData>
  </v:shape>
  <v:shape id="shape_19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69</x:Column>
    </x:ClientData>
  </v:shape>
  <v:shape id="shape_19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70</x:Column>
    </x:ClientData>
  </v:shape>
  <v:shape id="shape_19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71</x:Column>
    </x:ClientData>
  </v:shape>
  <v:shape id="shape_20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72</x:Column>
    </x:ClientData>
  </v:shape>
  <v:shape id="shape_20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73</x:Column>
    </x:ClientData>
  </v:shape>
  <v:shape id="shape_20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74</x:Column>
    </x:ClientData>
  </v:shape>
  <v:shape id="shape_20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75</x:Column>
    </x:ClientData>
  </v:shape>
  <v:shape id="shape_20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76</x:Column>
    </x:ClientData>
  </v:shape>
  <v:shape id="shape_20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77</x:Column>
    </x:ClientData>
  </v:shape>
  <v:shape id="shape_20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78</x:Column>
    </x:ClientData>
  </v:shape>
  <v:shape id="shape_20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79</x:Column>
    </x:ClientData>
  </v:shape>
  <v:shape id="shape_20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80</x:Column>
    </x:ClientData>
  </v:shape>
  <v:shape id="shape_20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81</x:Column>
    </x:ClientData>
  </v:shape>
  <v:shape id="shape_21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82</x:Column>
    </x:ClientData>
  </v:shape>
  <v:shape id="shape_21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83</x:Column>
    </x:ClientData>
  </v:shape>
  <v:shape id="shape_21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84</x:Column>
    </x:ClientData>
  </v:shape>
  <v:shape id="shape_21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85</x:Column>
    </x:ClientData>
  </v:shape>
  <v:shape id="shape_21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86</x:Column>
    </x:ClientData>
  </v:shape>
  <v:shape id="shape_21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87</x:Column>
    </x:ClientData>
  </v:shape>
  <v:shape id="shape_21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88</x:Column>
    </x:ClientData>
  </v:shape>
  <v:shape id="shape_21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89</x:Column>
    </x:ClientData>
  </v:shape>
  <v:shape id="shape_21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90</x:Column>
    </x:ClientData>
  </v:shape>
  <v:shape id="shape_21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91</x:Column>
    </x:ClientData>
  </v:shape>
  <v:shape id="shape_22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92</x:Column>
    </x:ClientData>
  </v:shape>
  <v:shape id="shape_22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93</x:Column>
    </x:ClientData>
  </v:shape>
  <v:shape id="shape_22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94</x:Column>
    </x:ClientData>
  </v:shape>
  <v:shape id="shape_22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95</x:Column>
    </x:ClientData>
  </v:shape>
  <v:shape id="shape_22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96</x:Column>
    </x:ClientData>
  </v:shape>
  <v:shape id="shape_22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97</x:Column>
    </x:ClientData>
  </v:shape>
  <v:shape id="shape_22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98</x:Column>
    </x:ClientData>
  </v:shape>
  <v:shape id="shape_22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99</x:Column>
    </x:ClientData>
  </v:shape>
  <v:shape id="shape_22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100</x:Column>
    </x:ClientData>
  </v:shape>
  <v:shape id="shape_22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101</x:Column>
    </x:ClientData>
  </v:shape>
  <v:shape id="shape_23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102</x:Column>
    </x:ClientData>
  </v:shape>
  <v:shape id="shape_23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103</x:Column>
    </x:ClientData>
  </v:shape>
  <v:shape id="shape_23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104</x:Column>
    </x:ClientData>
  </v:shape>
  <v:shape id="shape_23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105</x:Column>
    </x:ClientData>
  </v:shape>
  <v:shape id="shape_23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106</x:Column>
    </x:ClientData>
  </v:shape>
  <v:shape id="shape_23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107</x:Column>
    </x:ClientData>
  </v:shape>
  <v:shape id="shape_23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108</x:Column>
    </x:ClientData>
  </v:shape>
  <v:shape id="shape_23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109</x:Column>
    </x:ClientData>
  </v:shape>
  <v:shape id="shape_23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110</x:Column>
    </x:ClientData>
  </v:shape>
  <v:shape id="shape_23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111</x:Column>
    </x:ClientData>
  </v:shape>
  <v:shape id="shape_24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112</x:Column>
    </x:ClientData>
  </v:shape>
  <v:shape id="shape_24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113</x:Column>
    </x:ClientData>
  </v:shape>
  <v:shape id="shape_24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114</x:Column>
    </x:ClientData>
  </v:shape>
  <v:shape id="shape_24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115</x:Column>
    </x:ClientData>
  </v:shape>
  <v:shape id="shape_24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116</x:Column>
    </x:ClientData>
  </v:shape>
  <v:shape id="shape_24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117</x:Column>
    </x:ClientData>
  </v:shape>
  <v:shape id="shape_24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118</x:Column>
    </x:ClientData>
  </v:shape>
  <v:shape id="shape_24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119</x:Column>
    </x:ClientData>
  </v:shape>
  <v:shape id="shape_24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120</x:Column>
    </x:ClientData>
  </v:shape>
  <v:shape id="shape_24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121</x:Column>
    </x:ClientData>
  </v:shape>
  <v:shape id="shape_25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122</x:Column>
    </x:ClientData>
  </v:shape>
  <v:shape id="shape_25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123</x:Column>
    </x:ClientData>
  </v:shape>
  <v:shape id="shape_25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124</x:Column>
    </x:ClientData>
  </v:shape>
  <v:shape id="shape_25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125</x:Column>
    </x:ClientData>
  </v:shape>
  <v:shape id="shape_25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126</x:Column>
    </x:ClientData>
  </v:shape>
  <v:shape id="shape_25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127</x:Column>
    </x:ClientData>
  </v:shape>
  <v:shape id="shape_25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128</x:Column>
    </x:ClientData>
  </v:shape>
  <v:shape id="shape_257"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129</x:Column>
    </x:ClientData>
  </v:shape>
  <v:shape id="shape_258"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130</x:Column>
    </x:ClientData>
  </v:shape>
  <v:shape id="shape_259"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131</x:Column>
    </x:ClientData>
  </v:shape>
  <v:shape id="shape_260"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132</x:Column>
    </x:ClientData>
  </v:shape>
  <v:shape id="shape_261"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133</x:Column>
    </x:ClientData>
  </v:shape>
  <v:shape id="shape_262"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134</x:Column>
    </x:ClientData>
  </v:shape>
  <v:shape id="shape_263"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135</x:Column>
    </x:ClientData>
  </v:shape>
  <v:shape id="shape_264"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136</x:Column>
    </x:ClientData>
  </v:shape>
  <v:shape id="shape_265"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137</x:Column>
    </x:ClientData>
  </v:shape>
  <v:shape id="shape_266" fillcolor="#ffffc0" stroked="t" type="_x005F_x0000_t202" style="position:absolute;margin-left:97pt;margin-top:0pt;width:82.15pt;height:17.3pt;visibility:hidden">
    <v:shadow on="t" obscured="t" color="black"/>
    <w10:wrap type="none"/>
    <v:fill o:detectmouseclick="t" type="solid" color2="#00003f"/>
    <v:stroke color="#3465a4" startarrow="block" startarrowwidth="medium" startarrowlength="medium" joinstyle="round" endcap="flat"/>
    <x:ClientData ObjectType="Note">
      <x:MoveWithCells/>
      <x:SizeWithCells/>
      <x:Anchor>0, 0, 0, 0, 3, 0, 10, 0</x:Anchor>
      <x:AutoFill>False</x:AutoFill>
      <x:Row>10</x:Row>
      <x:Column>138</x:Column>
    </x:ClientData>
  </v:shape>
</xml>
</file>

<file path=xl/worksheets/_rels/sheet2.xml.rels><?xml version="1.0" encoding="UTF-8" standalone="yes"?><Relationships xmlns="http://schemas.openxmlformats.org/package/2006/relationships"><Relationship Target="../comments1.xml" Id="rId2" Type="http://schemas.openxmlformats.org/officeDocument/2006/relationships/comments"/><Relationship Target="../drawings/vmlDrawing1.xml" Id="rId3" Type="http://schemas.openxmlformats.org/officeDocument/2006/relationships/vmlDrawing"/><Relationship Target="../drawings/drawing1.xml" Id="rId1" Type="http://schemas.openxmlformats.org/officeDocument/2006/relationships/drawing"/></Relationships>
</file>

<file path=xl/worksheets/_rels/sheet7.xml.rels><?xml version="1.0" encoding="UTF-8" standalone="yes"?><Relationships xmlns="http://schemas.openxmlformats.org/package/2006/relationships"><Relationship Target="../comments2.xml" Id="rId1" Type="http://schemas.openxmlformats.org/officeDocument/2006/relationships/comments"/><Relationship Target="../drawings/vmlDrawing2.xml" Id="rId2"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002744"/>
  </sheetPr>
  <dimension ref="A1:D74"/>
  <sheetViews>
    <sheetView workbookViewId="0" showGridLines="0"/>
  </sheetViews>
  <sheetFormatPr defaultRowHeight="17.0" customHeight="1"/>
  <cols>
    <col min="1" max="1" width="2.51"/>
    <col min="2" max="2" width="40.27"/>
    <col min="3" max="3" width="73.13"/>
    <col min="4" max="4" width="108.51"/>
    <col min="5" max="26" width="9.14"/>
    <col min="27" max="1025" width="14.44"/>
  </cols>
  <sheetData>
    <row r="1" customHeight="1" ht="22.0">
      <c r="B1" s="1" t="s">
        <v>0</v>
      </c>
      <c r="C1" s="2"/>
      <c r="D1" s="2"/>
    </row>
    <row r="2" customHeight="1" ht="8.0">
      <c r="B2" s="3"/>
      <c r="C2" s="3"/>
      <c r="D2" s="3"/>
    </row>
    <row r="3" customHeight="1" ht="17.0">
      <c r="B3" s="4" t="s">
        <v>1</v>
      </c>
      <c r="C3" s="5"/>
      <c r="D3" s="6"/>
    </row>
    <row r="4" customHeight="1" ht="19.0">
      <c r="B4" s="7" t="s">
        <v>2</v>
      </c>
      <c r="C4" s="8" t="s">
        <v>3</v>
      </c>
      <c r="D4" s="9"/>
    </row>
    <row r="5" customHeight="1" ht="29.0">
      <c r="B5" s="10" t="s">
        <v>4</v>
      </c>
      <c r="C5" s="11" t="s">
        <v>5</v>
      </c>
      <c r="D5" s="12"/>
    </row>
    <row r="6" customHeight="1" ht="101.0">
      <c r="B6" s="13" t="s">
        <v>6</v>
      </c>
      <c r="C6" s="14" t="s">
        <v>7</v>
      </c>
      <c r="D6" s="15"/>
    </row>
    <row r="7" customHeight="1" ht="27.0">
      <c r="B7" s="13" t="s">
        <v>8</v>
      </c>
      <c r="C7" s="14" t="s">
        <v>9</v>
      </c>
      <c r="D7" s="15"/>
    </row>
    <row r="8" customHeight="1" ht="27.0">
      <c r="B8" s="13" t="s">
        <v>10</v>
      </c>
      <c r="C8" s="14" t="s">
        <v>11</v>
      </c>
      <c r="D8" s="15"/>
    </row>
    <row r="9" customHeight="1" ht="35.0">
      <c r="B9" s="13" t="s">
        <v>12</v>
      </c>
      <c r="C9" s="14" t="s">
        <v>13</v>
      </c>
      <c r="D9" s="15"/>
    </row>
    <row r="10" customHeight="1" ht="29.0">
      <c r="B10" s="13" t="s">
        <v>14</v>
      </c>
      <c r="C10" s="14" t="s">
        <v>15</v>
      </c>
      <c r="D10" s="15"/>
    </row>
    <row r="11" customHeight="1" ht="29.0">
      <c r="B11" s="13" t="s">
        <v>16</v>
      </c>
      <c r="C11" s="14" t="s">
        <v>17</v>
      </c>
      <c r="D11" s="15"/>
    </row>
    <row r="12" customHeight="1" ht="32.0">
      <c r="B12" s="16" t="s">
        <v>18</v>
      </c>
      <c r="C12" s="17" t="s">
        <v>19</v>
      </c>
      <c r="D12" s="18"/>
    </row>
    <row r="13" customHeight="1" ht="16.0"/>
    <row r="14" customHeight="1" ht="19.0">
      <c r="B14" s="19" t="s">
        <v>20</v>
      </c>
      <c r="C14" s="20"/>
      <c r="D14" s="21"/>
    </row>
    <row r="15" customHeight="1" ht="19.0">
      <c r="B15" s="7" t="s">
        <v>21</v>
      </c>
      <c r="C15" s="22" t="s">
        <v>22</v>
      </c>
      <c r="D15" s="23" t="s">
        <v>23</v>
      </c>
    </row>
    <row r="16" customHeight="1" ht="24.0">
      <c r="B16" s="24" t="s">
        <v>24</v>
      </c>
      <c r="C16" s="25" t="s">
        <v>25</v>
      </c>
      <c r="D16" s="26"/>
    </row>
    <row r="17" customHeight="1" ht="24.0">
      <c r="B17" s="27" t="s">
        <v>26</v>
      </c>
      <c r="C17" s="28" t="s">
        <v>27</v>
      </c>
      <c r="D17" s="29"/>
    </row>
    <row r="18" customHeight="1" ht="163.0">
      <c r="B18" s="27" t="s">
        <v>28</v>
      </c>
      <c r="C18" s="30" t="s">
        <v>29</v>
      </c>
      <c r="D18" s="31" t="s">
        <v>30</v>
      </c>
    </row>
    <row r="19" customHeight="1" ht="52.0">
      <c r="B19" s="27" t="s">
        <v>31</v>
      </c>
      <c r="C19" s="30" t="s">
        <v>32</v>
      </c>
      <c r="D19" s="29"/>
    </row>
    <row r="20" customHeight="1" ht="53.0">
      <c r="B20" s="27" t="s">
        <v>33</v>
      </c>
      <c r="C20" s="30" t="s">
        <v>34</v>
      </c>
      <c r="D20" s="29"/>
    </row>
    <row r="21" customHeight="1" ht="24.0">
      <c r="B21" s="32" t="s">
        <v>35</v>
      </c>
      <c r="C21" s="33" t="s">
        <v>36</v>
      </c>
      <c r="D21" s="34"/>
    </row>
    <row r="22" customHeight="1" ht="14.0">
      <c r="B22" s="3"/>
      <c r="C22" s="3"/>
      <c r="D22" s="3"/>
    </row>
    <row r="23" customHeight="1" ht="14.0">
      <c r="B23" s="4" t="s">
        <v>37</v>
      </c>
      <c r="C23" s="5"/>
      <c r="D23" s="6"/>
    </row>
    <row r="24" customHeight="1" ht="17.0">
      <c r="B24" s="7" t="s">
        <v>21</v>
      </c>
      <c r="C24" s="7" t="s">
        <v>22</v>
      </c>
      <c r="D24" s="7" t="s">
        <v>23</v>
      </c>
    </row>
    <row r="25" customHeight="1" ht="14.0">
      <c r="B25" s="10" t="s">
        <v>38</v>
      </c>
      <c r="C25" s="35" t="s">
        <v>39</v>
      </c>
      <c r="D25" s="36" t="s">
        <v>40</v>
      </c>
    </row>
    <row r="26" customHeight="1" ht="14.0">
      <c r="B26" s="13" t="s">
        <v>41</v>
      </c>
      <c r="C26" s="37" t="s">
        <v>42</v>
      </c>
      <c r="D26" s="38" t="s">
        <v>40</v>
      </c>
    </row>
    <row r="27" customHeight="1" ht="14.0">
      <c r="B27" s="13" t="s">
        <v>43</v>
      </c>
      <c r="C27" s="39" t="s">
        <v>44</v>
      </c>
      <c r="D27" s="38" t="s">
        <v>40</v>
      </c>
    </row>
    <row r="28" customHeight="1" ht="50.0">
      <c r="B28" s="13" t="s">
        <v>45</v>
      </c>
      <c r="C28" s="39" t="s">
        <v>46</v>
      </c>
      <c r="D28" s="38" t="s">
        <v>40</v>
      </c>
    </row>
    <row r="29" customHeight="1" ht="14.0">
      <c r="B29" s="13" t="s">
        <v>47</v>
      </c>
      <c r="C29" s="39" t="s">
        <v>48</v>
      </c>
      <c r="D29" s="38" t="s">
        <v>40</v>
      </c>
    </row>
    <row r="30" customHeight="1" ht="14.0">
      <c r="B30" s="13" t="s">
        <v>49</v>
      </c>
      <c r="C30" s="39" t="s">
        <v>50</v>
      </c>
      <c r="D30" s="38" t="s">
        <v>51</v>
      </c>
    </row>
    <row r="31" customHeight="1" ht="14.0">
      <c r="B31" s="13" t="s">
        <v>52</v>
      </c>
      <c r="C31" s="39" t="s">
        <v>53</v>
      </c>
      <c r="D31" s="38" t="s">
        <v>54</v>
      </c>
    </row>
    <row r="32" customHeight="1" ht="14.0">
      <c r="B32" s="13" t="s">
        <v>55</v>
      </c>
      <c r="C32" s="39" t="s">
        <v>56</v>
      </c>
      <c r="D32" s="38" t="s">
        <v>57</v>
      </c>
    </row>
    <row r="33" customHeight="1" ht="50.0">
      <c r="B33" s="13" t="s">
        <v>58</v>
      </c>
      <c r="C33" s="39" t="s">
        <v>59</v>
      </c>
      <c r="D33" s="38" t="s">
        <v>60</v>
      </c>
    </row>
    <row r="34" customHeight="1" ht="14.0">
      <c r="B34" s="13" t="s">
        <v>61</v>
      </c>
      <c r="C34" s="39" t="s">
        <v>62</v>
      </c>
      <c r="D34" s="38" t="s">
        <v>63</v>
      </c>
    </row>
    <row r="35" customHeight="1" ht="14.0">
      <c r="B35" s="13" t="s">
        <v>64</v>
      </c>
      <c r="C35" s="39" t="s">
        <v>65</v>
      </c>
      <c r="D35" s="38" t="s">
        <v>66</v>
      </c>
    </row>
    <row r="36" customHeight="1" ht="14.0">
      <c r="B36" s="13" t="s">
        <v>67</v>
      </c>
      <c r="C36" s="39" t="s">
        <v>68</v>
      </c>
      <c r="D36" s="38" t="s">
        <v>69</v>
      </c>
    </row>
    <row r="37" customHeight="1" ht="14.0">
      <c r="B37" s="13" t="s">
        <v>70</v>
      </c>
      <c r="C37" s="39" t="s">
        <v>71</v>
      </c>
      <c r="D37" s="38" t="s">
        <v>69</v>
      </c>
    </row>
    <row r="38" customHeight="1" ht="14.0">
      <c r="B38" s="13" t="s">
        <v>72</v>
      </c>
      <c r="C38" s="40" t="s">
        <v>73</v>
      </c>
      <c r="D38" s="38" t="s">
        <v>74</v>
      </c>
    </row>
    <row r="39" customHeight="1" ht="78.0">
      <c r="B39" s="13" t="s">
        <v>75</v>
      </c>
      <c r="C39" s="40" t="s">
        <v>76</v>
      </c>
      <c r="D39" s="38" t="s">
        <v>74</v>
      </c>
    </row>
    <row r="40" customHeight="1" ht="20.0">
      <c r="B40" s="13" t="s">
        <v>77</v>
      </c>
      <c r="C40" s="41" t="s">
        <v>78</v>
      </c>
      <c r="D40" s="38" t="s">
        <v>79</v>
      </c>
    </row>
    <row r="41" customHeight="1" ht="86.0">
      <c r="B41" s="13" t="s">
        <v>80</v>
      </c>
      <c r="C41" s="39" t="s">
        <v>81</v>
      </c>
      <c r="D41" s="38" t="s">
        <v>82</v>
      </c>
    </row>
    <row r="42" customHeight="1" ht="97.0">
      <c r="B42" s="13" t="s">
        <v>83</v>
      </c>
      <c r="C42" s="39" t="s">
        <v>84</v>
      </c>
      <c r="D42" s="38" t="s">
        <v>85</v>
      </c>
    </row>
    <row r="43" customHeight="1" ht="96.0">
      <c r="B43" s="13" t="s">
        <v>86</v>
      </c>
      <c r="C43" s="39" t="s">
        <v>87</v>
      </c>
      <c r="D43" s="38" t="s">
        <v>88</v>
      </c>
    </row>
    <row r="44" customHeight="1" ht="56.0">
      <c r="B44" s="13" t="s">
        <v>89</v>
      </c>
      <c r="C44" s="39" t="s">
        <v>90</v>
      </c>
      <c r="D44" s="38" t="s">
        <v>91</v>
      </c>
    </row>
    <row r="45" customHeight="1" ht="88.0">
      <c r="B45" s="13" t="s">
        <v>92</v>
      </c>
      <c r="C45" s="39" t="s">
        <v>93</v>
      </c>
      <c r="D45" s="38" t="s">
        <v>91</v>
      </c>
    </row>
    <row r="46" customHeight="1" ht="73.0">
      <c r="B46" s="13" t="s">
        <v>94</v>
      </c>
      <c r="C46" s="40" t="s">
        <v>95</v>
      </c>
      <c r="D46" s="42" t="s">
        <v>96</v>
      </c>
    </row>
    <row r="47" customHeight="1" ht="73.0">
      <c r="B47" s="13" t="s">
        <v>97</v>
      </c>
      <c r="C47" s="39" t="s">
        <v>98</v>
      </c>
      <c r="D47" s="38" t="s">
        <v>99</v>
      </c>
    </row>
    <row r="48" customHeight="1" ht="70.0">
      <c r="B48" s="13" t="s">
        <v>100</v>
      </c>
      <c r="C48" s="39" t="s">
        <v>101</v>
      </c>
      <c r="D48" s="38" t="s">
        <v>102</v>
      </c>
    </row>
    <row r="49" customHeight="1" ht="14.0">
      <c r="B49" s="13" t="s">
        <v>103</v>
      </c>
      <c r="C49" s="39" t="s">
        <v>104</v>
      </c>
      <c r="D49" s="38" t="s">
        <v>105</v>
      </c>
    </row>
    <row r="50" customHeight="1" ht="14.0">
      <c r="B50" s="13" t="s">
        <v>106</v>
      </c>
      <c r="C50" s="39" t="s">
        <v>107</v>
      </c>
      <c r="D50" s="38" t="s">
        <v>108</v>
      </c>
    </row>
    <row r="51" customHeight="1" ht="14.0">
      <c r="B51" s="13" t="s">
        <v>109</v>
      </c>
      <c r="C51" s="39" t="s">
        <v>110</v>
      </c>
      <c r="D51" s="38" t="s">
        <v>111</v>
      </c>
    </row>
    <row r="52" customHeight="1" ht="14.0">
      <c r="B52" s="13" t="s">
        <v>112</v>
      </c>
      <c r="C52" s="39" t="s">
        <v>113</v>
      </c>
      <c r="D52" s="38"/>
    </row>
    <row r="53" customHeight="1" ht="14.0">
      <c r="B53" s="43" t="s">
        <v>114</v>
      </c>
      <c r="C53" s="44" t="s">
        <v>115</v>
      </c>
      <c r="D53" s="45"/>
    </row>
    <row r="54" customHeight="1" ht="14.0">
      <c r="B54" s="16" t="s">
        <v>116</v>
      </c>
      <c r="C54" s="46" t="s">
        <v>117</v>
      </c>
      <c r="D54" s="47"/>
    </row>
    <row r="55" customHeight="1" ht="14.0">
      <c r="B55" s="3"/>
      <c r="C55" s="3"/>
      <c r="D55" s="3"/>
    </row>
    <row r="56" customHeight="1" ht="14.0">
      <c r="B56" s="19" t="s">
        <v>118</v>
      </c>
      <c r="C56" s="20"/>
      <c r="D56" s="21"/>
    </row>
    <row r="57" customHeight="1" ht="14.0">
      <c r="B57" s="7" t="s">
        <v>21</v>
      </c>
      <c r="C57" s="48" t="s">
        <v>22</v>
      </c>
      <c r="D57" s="49"/>
    </row>
    <row r="58" customHeight="1" ht="24.0">
      <c r="B58" s="27" t="s">
        <v>119</v>
      </c>
      <c r="C58" s="50" t="s">
        <v>120</v>
      </c>
      <c r="D58" s="51"/>
    </row>
    <row r="59" customHeight="1" ht="25.0">
      <c r="B59" s="27" t="s">
        <v>121</v>
      </c>
      <c r="C59" s="50" t="s">
        <v>122</v>
      </c>
      <c r="D59" s="51"/>
    </row>
    <row r="60" customHeight="1" ht="25.0">
      <c r="B60" s="52" t="s">
        <v>123</v>
      </c>
      <c r="C60" s="50" t="s">
        <v>124</v>
      </c>
      <c r="D60" s="51"/>
    </row>
    <row r="61" customHeight="1" ht="55.0">
      <c r="B61" s="27" t="s">
        <v>125</v>
      </c>
      <c r="C61" s="53" t="s">
        <v>126</v>
      </c>
      <c r="D61" s="51"/>
    </row>
    <row r="62" customHeight="1" ht="25.0">
      <c r="B62" s="27" t="s">
        <v>127</v>
      </c>
      <c r="C62" s="50" t="s">
        <v>128</v>
      </c>
      <c r="D62" s="51"/>
    </row>
    <row r="63" customHeight="1" ht="29.0">
      <c r="B63" s="27" t="s">
        <v>121</v>
      </c>
      <c r="C63" s="50" t="s">
        <v>129</v>
      </c>
      <c r="D63" s="51"/>
    </row>
    <row r="64" customHeight="1" ht="24.0">
      <c r="B64" s="52" t="s">
        <v>130</v>
      </c>
      <c r="C64" s="50" t="s">
        <v>131</v>
      </c>
      <c r="D64" s="51"/>
    </row>
    <row r="65" customHeight="1" ht="112.0">
      <c r="B65" s="54" t="s">
        <v>132</v>
      </c>
      <c r="C65" s="55" t="s">
        <v>133</v>
      </c>
      <c r="D65" s="56"/>
    </row>
    <row r="66" customHeight="1" ht="14.0">
      <c r="B66" s="3"/>
      <c r="C66" s="3"/>
      <c r="D66" s="3"/>
    </row>
    <row r="67" customHeight="1" ht="14.0">
      <c r="B67" s="19" t="s">
        <v>134</v>
      </c>
      <c r="C67" s="20"/>
      <c r="D67" s="21"/>
    </row>
    <row r="68" customHeight="1" ht="122.0">
      <c r="B68" s="57" t="s">
        <v>135</v>
      </c>
      <c r="C68" s="58" t="s">
        <v>136</v>
      </c>
      <c r="D68" s="12"/>
    </row>
    <row r="69" customHeight="1" ht="73.0">
      <c r="B69" s="59" t="s">
        <v>137</v>
      </c>
      <c r="C69" s="60" t="s">
        <v>138</v>
      </c>
      <c r="D69" s="15"/>
    </row>
    <row r="70" customHeight="1" ht="71.0">
      <c r="B70" s="59" t="s">
        <v>139</v>
      </c>
      <c r="C70" s="60" t="s">
        <v>140</v>
      </c>
      <c r="D70" s="15"/>
    </row>
    <row r="71" customHeight="1" ht="120.0">
      <c r="B71" s="59" t="s">
        <v>141</v>
      </c>
      <c r="C71" s="60" t="s">
        <v>142</v>
      </c>
      <c r="D71" s="15"/>
    </row>
    <row r="72" customHeight="1" ht="53.0">
      <c r="B72" s="61" t="s">
        <v>143</v>
      </c>
      <c r="C72" s="60" t="s">
        <v>144</v>
      </c>
      <c r="D72" s="15"/>
    </row>
    <row r="73" customHeight="1" ht="37.0">
      <c r="B73" s="61" t="s">
        <v>145</v>
      </c>
      <c r="C73" s="60" t="s">
        <v>146</v>
      </c>
      <c r="D73" s="15"/>
    </row>
    <row r="74" customHeight="1" ht="23.0">
      <c r="B74" s="43" t="s">
        <v>147</v>
      </c>
      <c r="C74" s="62" t="s">
        <v>148</v>
      </c>
      <c r="D74" s="63"/>
    </row>
    <row r="75" customHeight="1" ht="20.0">
      <c r="B75" s="64"/>
      <c r="C75" s="65"/>
      <c r="D75" s="66"/>
    </row>
    <row r="76" customHeight="1" ht="15.0"/>
  </sheetData>
  <mergeCells count="33">
    <mergeCell ref="C70:D70"/>
    <mergeCell ref="C73:D73"/>
    <mergeCell ref="C69:D69"/>
    <mergeCell ref="C75:D75"/>
    <mergeCell ref="C68:D68"/>
    <mergeCell ref="C74:D74"/>
    <mergeCell ref="B56:D56"/>
    <mergeCell ref="C65:D65"/>
    <mergeCell ref="C72:D72"/>
    <mergeCell ref="C71:D71"/>
    <mergeCell ref="B14:D14"/>
    <mergeCell ref="B3:D3"/>
    <mergeCell ref="B23:D23"/>
    <mergeCell ref="B1:D1"/>
    <mergeCell ref="C8:D8"/>
    <mergeCell ref="C10:D10"/>
    <mergeCell ref="C6:D6"/>
    <mergeCell ref="C7:D7"/>
    <mergeCell ref="C4:D4"/>
    <mergeCell ref="C12:D12"/>
    <mergeCell ref="C9:D9"/>
    <mergeCell ref="C11:D11"/>
    <mergeCell ref="C5:D5"/>
    <mergeCell ref="C61:D61"/>
    <mergeCell ref="B67:D67"/>
    <mergeCell ref="B74:B75"/>
    <mergeCell ref="C57:D57"/>
    <mergeCell ref="C58:D58"/>
    <mergeCell ref="C62:D62"/>
    <mergeCell ref="C59:D59"/>
    <mergeCell ref="C60:D60"/>
    <mergeCell ref="C64:D64"/>
    <mergeCell ref="C63:D63"/>
  </mergeCells>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002744"/>
  </sheetPr>
  <dimension ref="A1:AE22"/>
  <sheetViews>
    <sheetView workbookViewId="0" showGridLines="0">
      <pane xSplit="3" ySplit="4" topLeftCell="D5" state="frozen"/>
    </sheetView>
  </sheetViews>
  <sheetFormatPr defaultRowHeight="17.0" customHeight="1"/>
  <cols>
    <col min="1" max="1" width="2.25"/>
    <col min="2" max="2" width="8.47"/>
    <col min="3" max="3" width="30.73"/>
    <col min="4" max="4" width="32.06"/>
    <col min="5" max="5" width="34.44"/>
    <col min="6" max="6" width="29.81"/>
    <col min="7" max="7" width="11.79"/>
    <col min="8" max="8" width="14.57"/>
    <col min="9" max="9" width="16.29"/>
    <col min="10" max="10" width="15.76"/>
    <col min="11" max="11" width="13.24"/>
    <col min="12" max="12" width="16.03"/>
    <col min="13" max="13" width="13.11"/>
    <col min="14" max="14" width="9.14"/>
    <col min="15" max="15" width="9.53"/>
    <col min="16" max="16" width="6.22"/>
    <col min="17" max="17" width="7.15"/>
    <col min="18" max="18" width="12.32"/>
    <col min="19" max="20" width="37.76"/>
    <col min="21" max="21" width="18.94"/>
    <col min="22" max="22" width="14.3"/>
    <col min="23" max="23" width="13.24"/>
    <col min="24" max="24" width="5.69"/>
    <col min="25" max="25" width="14.7"/>
    <col min="26" max="26" width="5.29"/>
    <col min="27" max="27" width="7.55"/>
    <col min="28" max="28" width="41.2"/>
    <col min="29" max="29" width="16.56"/>
    <col min="30" max="30" width="35.24"/>
    <col min="31" max="31" width="47.3"/>
    <col min="32" max="1025" width="14.44"/>
  </cols>
  <sheetData>
    <row r="1" customHeight="1" ht="35.0" outlineLevel="1"/>
    <row r="2" customHeight="1" ht="30.0" outlineLevel="1">
      <c r="B2" s="67" t="s">
        <v>149</v>
      </c>
      <c r="C2" s="68"/>
      <c r="D2" s="69"/>
      <c r="E2" s="70" t="s">
        <v>150</v>
      </c>
      <c r="F2" s="71" t="s">
        <v>151</v>
      </c>
      <c r="H2" s="72"/>
      <c r="I2" s="72"/>
      <c r="J2" s="70" t="s">
        <v>152</v>
      </c>
      <c r="K2" s="73">
        <f>COUNT(Risk_ID)</f>
        <v>18.0</v>
      </c>
      <c r="L2" s="72"/>
      <c r="M2" s="72"/>
      <c r="N2" s="74"/>
      <c r="O2" s="74"/>
      <c r="P2" s="74"/>
      <c r="Q2" s="74"/>
      <c r="R2" s="74"/>
      <c r="S2" s="74"/>
      <c r="T2" s="74"/>
      <c r="U2" s="75"/>
      <c r="V2" s="75"/>
      <c r="W2" s="74"/>
      <c r="X2" s="74"/>
      <c r="Y2" s="74"/>
      <c r="Z2" s="74"/>
      <c r="AA2" s="74"/>
      <c r="AB2" s="76"/>
      <c r="AC2" s="77"/>
      <c r="AD2" s="77"/>
      <c r="AE2" s="77"/>
    </row>
    <row r="3" customHeight="1" ht="36.0" outlineLevel="1">
      <c r="B3" s="78"/>
      <c r="C3" s="79"/>
      <c r="D3" s="78"/>
      <c r="H3" s="72"/>
      <c r="I3" s="72"/>
      <c r="J3" s="72"/>
      <c r="K3" s="72"/>
      <c r="L3" s="72"/>
      <c r="M3" s="72"/>
      <c r="N3" s="80" t="s">
        <v>153</v>
      </c>
      <c r="O3" s="81"/>
      <c r="P3" s="81"/>
      <c r="Q3" s="82"/>
      <c r="R3" s="83" t="s">
        <v>154</v>
      </c>
      <c r="S3" s="81"/>
      <c r="T3" s="81"/>
      <c r="U3" s="81"/>
      <c r="V3" s="81"/>
      <c r="W3" s="82"/>
      <c r="X3" s="84" t="s">
        <v>155</v>
      </c>
      <c r="Y3" s="81"/>
      <c r="Z3" s="81"/>
      <c r="AA3" s="85"/>
      <c r="AB3" s="86"/>
      <c r="AC3" s="87"/>
      <c r="AD3" s="88"/>
      <c r="AE3" s="89"/>
    </row>
    <row r="4" customHeight="1" ht="61.0">
      <c r="B4" s="90" t="s">
        <v>38</v>
      </c>
      <c r="C4" s="91" t="s">
        <v>41</v>
      </c>
      <c r="D4" s="91" t="s">
        <v>156</v>
      </c>
      <c r="E4" s="91" t="s">
        <v>157</v>
      </c>
      <c r="F4" s="91" t="s">
        <v>158</v>
      </c>
      <c r="G4" s="91" t="s">
        <v>49</v>
      </c>
      <c r="H4" s="91" t="s">
        <v>159</v>
      </c>
      <c r="I4" s="91" t="s">
        <v>55</v>
      </c>
      <c r="J4" s="91" t="s">
        <v>61</v>
      </c>
      <c r="K4" s="91" t="s">
        <v>160</v>
      </c>
      <c r="L4" s="92" t="s">
        <v>70</v>
      </c>
      <c r="M4" s="93" t="s">
        <v>161</v>
      </c>
      <c r="N4" s="94" t="s">
        <v>77</v>
      </c>
      <c r="O4" s="95" t="s">
        <v>162</v>
      </c>
      <c r="P4" s="95" t="s">
        <v>163</v>
      </c>
      <c r="Q4" s="95" t="s">
        <v>164</v>
      </c>
      <c r="R4" s="96" t="s">
        <v>94</v>
      </c>
      <c r="S4" s="97" t="s">
        <v>165</v>
      </c>
      <c r="T4" s="97" t="s">
        <v>166</v>
      </c>
      <c r="U4" s="97" t="s">
        <v>100</v>
      </c>
      <c r="V4" s="97" t="s">
        <v>167</v>
      </c>
      <c r="W4" s="98" t="s">
        <v>168</v>
      </c>
      <c r="X4" s="99" t="s">
        <v>169</v>
      </c>
      <c r="Y4" s="95" t="s">
        <v>162</v>
      </c>
      <c r="Z4" s="95" t="s">
        <v>163</v>
      </c>
      <c r="AA4" s="95" t="s">
        <v>170</v>
      </c>
      <c r="AB4" s="100" t="s">
        <v>109</v>
      </c>
      <c r="AC4" s="101" t="s">
        <v>112</v>
      </c>
      <c r="AD4" s="102" t="s">
        <v>171</v>
      </c>
      <c r="AE4" s="103" t="s">
        <v>172</v>
      </c>
    </row>
    <row r="5" ht="187.0">
      <c r="B5" s="104">
        <v>14.0</v>
      </c>
      <c r="C5" s="105" t="s">
        <v>173</v>
      </c>
      <c r="D5" s="105" t="s">
        <v>174</v>
      </c>
      <c r="E5" s="105" t="s">
        <v>175</v>
      </c>
      <c r="F5" s="105" t="s">
        <v>176</v>
      </c>
      <c r="G5" s="106" t="s">
        <v>177</v>
      </c>
      <c r="H5" s="107" t="s">
        <v>178</v>
      </c>
      <c r="I5" s="106" t="s">
        <v>179</v>
      </c>
      <c r="J5" s="108" t="s">
        <v>180</v>
      </c>
      <c r="K5" s="109">
        <v>45050</v>
      </c>
      <c r="L5" s="110">
        <v>46510</v>
      </c>
      <c r="M5" s="111">
        <v>46296</v>
      </c>
      <c r="N5" s="112">
        <v>2.0</v>
      </c>
      <c r="O5" s="113"/>
      <c r="P5" s="114">
        <v>5.0</v>
      </c>
      <c r="Q5" s="115">
        <f t="shared" ref="Q5:Q22" si="1">N5*P5</f>
        <v>10.0</v>
      </c>
      <c r="R5" s="116" t="s">
        <v>181</v>
      </c>
      <c r="S5" s="117"/>
      <c r="T5" s="117" t="s">
        <v>182</v>
      </c>
      <c r="U5" s="118" t="s">
        <v>183</v>
      </c>
      <c r="V5" s="119" t="s">
        <v>184</v>
      </c>
      <c r="W5" s="120"/>
      <c r="X5" s="121">
        <v>1.0</v>
      </c>
      <c r="Y5" s="113"/>
      <c r="Z5" s="114">
        <v>4.0</v>
      </c>
      <c r="AA5" s="115">
        <f t="shared" ref="AA5:AA22" si="2">X5*Z5</f>
        <v>4.0</v>
      </c>
      <c r="AB5" s="122"/>
      <c r="AC5" s="123"/>
      <c r="AD5" s="124" t="s">
        <v>185</v>
      </c>
      <c r="AE5" s="124"/>
    </row>
    <row r="6" ht="144.0">
      <c r="B6" s="125">
        <v>3.0</v>
      </c>
      <c r="C6" s="126" t="s">
        <v>186</v>
      </c>
      <c r="D6" s="126" t="s">
        <v>187</v>
      </c>
      <c r="E6" s="126" t="s">
        <v>188</v>
      </c>
      <c r="F6" s="126" t="s">
        <v>189</v>
      </c>
      <c r="G6" s="107" t="s">
        <v>177</v>
      </c>
      <c r="H6" s="107" t="s">
        <v>178</v>
      </c>
      <c r="I6" s="107" t="s">
        <v>179</v>
      </c>
      <c r="J6" s="108" t="s">
        <v>180</v>
      </c>
      <c r="K6" s="127">
        <v>45050</v>
      </c>
      <c r="L6" s="127">
        <v>46510</v>
      </c>
      <c r="M6" s="128">
        <v>46296</v>
      </c>
      <c r="N6" s="129">
        <v>2.0</v>
      </c>
      <c r="O6" s="130"/>
      <c r="P6" s="107">
        <v>4.0</v>
      </c>
      <c r="Q6" s="131">
        <f t="shared" si="1"/>
        <v>8.0</v>
      </c>
      <c r="R6" s="132" t="s">
        <v>181</v>
      </c>
      <c r="S6" s="126" t="s">
        <v>190</v>
      </c>
      <c r="T6" s="126" t="s">
        <v>191</v>
      </c>
      <c r="U6" s="108" t="s">
        <v>180</v>
      </c>
      <c r="V6" s="108" t="s">
        <v>184</v>
      </c>
      <c r="W6" s="133"/>
      <c r="X6" s="125">
        <v>1.0</v>
      </c>
      <c r="Y6" s="130"/>
      <c r="Z6" s="107">
        <v>4.0</v>
      </c>
      <c r="AA6" s="131">
        <f t="shared" si="2"/>
        <v>4.0</v>
      </c>
      <c r="AB6" s="134"/>
      <c r="AC6" s="135"/>
      <c r="AD6" s="136" t="s">
        <v>192</v>
      </c>
      <c r="AE6" s="136"/>
    </row>
    <row r="7" ht="101.0">
      <c r="B7" s="125">
        <v>11.0</v>
      </c>
      <c r="C7" s="126" t="s">
        <v>193</v>
      </c>
      <c r="D7" s="126" t="s">
        <v>194</v>
      </c>
      <c r="E7" s="126" t="s">
        <v>195</v>
      </c>
      <c r="F7" s="126" t="s">
        <v>196</v>
      </c>
      <c r="G7" s="107" t="s">
        <v>177</v>
      </c>
      <c r="H7" s="107" t="s">
        <v>178</v>
      </c>
      <c r="I7" s="107" t="s">
        <v>197</v>
      </c>
      <c r="J7" s="108" t="s">
        <v>180</v>
      </c>
      <c r="K7" s="127">
        <v>45050</v>
      </c>
      <c r="L7" s="127">
        <v>46510</v>
      </c>
      <c r="M7" s="128">
        <v>46296</v>
      </c>
      <c r="N7" s="129">
        <v>2.0</v>
      </c>
      <c r="O7" s="130"/>
      <c r="P7" s="107">
        <v>4.0</v>
      </c>
      <c r="Q7" s="131">
        <f t="shared" si="1"/>
        <v>8.0</v>
      </c>
      <c r="R7" s="132" t="s">
        <v>181</v>
      </c>
      <c r="S7" s="126" t="s">
        <v>198</v>
      </c>
      <c r="T7" s="126" t="s">
        <v>199</v>
      </c>
      <c r="U7" s="108" t="s">
        <v>180</v>
      </c>
      <c r="V7" s="108" t="s">
        <v>184</v>
      </c>
      <c r="W7" s="133"/>
      <c r="X7" s="125">
        <v>1.0</v>
      </c>
      <c r="Y7" s="130"/>
      <c r="Z7" s="107">
        <v>4.0</v>
      </c>
      <c r="AA7" s="131">
        <f t="shared" si="2"/>
        <v>4.0</v>
      </c>
      <c r="AB7" s="134"/>
      <c r="AC7" s="135"/>
      <c r="AD7" s="136" t="s">
        <v>200</v>
      </c>
      <c r="AE7" s="136"/>
    </row>
    <row r="8" ht="115.0">
      <c r="B8" s="125">
        <v>16.0</v>
      </c>
      <c r="C8" s="126" t="s">
        <v>201</v>
      </c>
      <c r="D8" s="126" t="s">
        <v>202</v>
      </c>
      <c r="E8" s="126" t="s">
        <v>203</v>
      </c>
      <c r="F8" s="126" t="s">
        <v>204</v>
      </c>
      <c r="G8" s="107" t="s">
        <v>177</v>
      </c>
      <c r="H8" s="107" t="s">
        <v>178</v>
      </c>
      <c r="I8" s="107" t="s">
        <v>179</v>
      </c>
      <c r="J8" s="108" t="s">
        <v>180</v>
      </c>
      <c r="K8" s="127">
        <v>45050</v>
      </c>
      <c r="L8" s="127">
        <v>46510</v>
      </c>
      <c r="M8" s="128">
        <v>46296</v>
      </c>
      <c r="N8" s="129">
        <v>2.0</v>
      </c>
      <c r="O8" s="130"/>
      <c r="P8" s="107">
        <v>4.0</v>
      </c>
      <c r="Q8" s="131">
        <f t="shared" si="1"/>
        <v>8.0</v>
      </c>
      <c r="R8" s="132" t="s">
        <v>181</v>
      </c>
      <c r="S8" s="126" t="s">
        <v>205</v>
      </c>
      <c r="T8" s="126"/>
      <c r="U8" s="108" t="s">
        <v>180</v>
      </c>
      <c r="V8" s="108" t="s">
        <v>184</v>
      </c>
      <c r="W8" s="133"/>
      <c r="X8" s="125">
        <v>1.0</v>
      </c>
      <c r="Y8" s="130"/>
      <c r="Z8" s="107">
        <v>3.0</v>
      </c>
      <c r="AA8" s="131">
        <f t="shared" si="2"/>
        <v>3.0</v>
      </c>
      <c r="AB8" s="134"/>
      <c r="AC8" s="135"/>
      <c r="AD8" s="136" t="s">
        <v>206</v>
      </c>
      <c r="AE8" s="136"/>
    </row>
    <row r="9" ht="158.0">
      <c r="B9" s="125">
        <v>4.0</v>
      </c>
      <c r="C9" s="126" t="s">
        <v>207</v>
      </c>
      <c r="D9" s="137" t="s">
        <v>208</v>
      </c>
      <c r="E9" s="126" t="s">
        <v>209</v>
      </c>
      <c r="F9" s="126" t="s">
        <v>210</v>
      </c>
      <c r="G9" s="107" t="s">
        <v>177</v>
      </c>
      <c r="H9" s="107" t="s">
        <v>178</v>
      </c>
      <c r="I9" s="107" t="s">
        <v>179</v>
      </c>
      <c r="J9" s="108" t="s">
        <v>180</v>
      </c>
      <c r="K9" s="127">
        <v>45050</v>
      </c>
      <c r="L9" s="127">
        <v>46510</v>
      </c>
      <c r="M9" s="128">
        <v>46296</v>
      </c>
      <c r="N9" s="129">
        <v>2.0</v>
      </c>
      <c r="O9" s="130"/>
      <c r="P9" s="107">
        <v>3.0</v>
      </c>
      <c r="Q9" s="131">
        <f t="shared" si="1"/>
        <v>6.0</v>
      </c>
      <c r="R9" s="132" t="s">
        <v>181</v>
      </c>
      <c r="S9" s="126" t="s">
        <v>211</v>
      </c>
      <c r="T9" s="126" t="s">
        <v>212</v>
      </c>
      <c r="U9" s="108" t="s">
        <v>183</v>
      </c>
      <c r="V9" s="108" t="s">
        <v>184</v>
      </c>
      <c r="W9" s="133"/>
      <c r="X9" s="125">
        <v>1.0</v>
      </c>
      <c r="Y9" s="130"/>
      <c r="Z9" s="107">
        <v>3.0</v>
      </c>
      <c r="AA9" s="131">
        <f t="shared" si="2"/>
        <v>3.0</v>
      </c>
      <c r="AB9" s="134"/>
      <c r="AC9" s="135"/>
      <c r="AD9" s="136" t="s">
        <v>213</v>
      </c>
      <c r="AE9" s="136"/>
    </row>
    <row r="10" ht="158.0">
      <c r="B10" s="125">
        <v>6.0</v>
      </c>
      <c r="C10" s="126" t="s">
        <v>214</v>
      </c>
      <c r="D10" s="138" t="s">
        <v>215</v>
      </c>
      <c r="E10" s="126" t="s">
        <v>216</v>
      </c>
      <c r="F10" s="126" t="s">
        <v>217</v>
      </c>
      <c r="G10" s="107" t="s">
        <v>177</v>
      </c>
      <c r="H10" s="107" t="s">
        <v>178</v>
      </c>
      <c r="I10" s="107" t="s">
        <v>218</v>
      </c>
      <c r="J10" s="108" t="s">
        <v>180</v>
      </c>
      <c r="K10" s="127">
        <v>45050</v>
      </c>
      <c r="L10" s="127">
        <v>46510</v>
      </c>
      <c r="M10" s="128">
        <v>46296</v>
      </c>
      <c r="N10" s="129">
        <v>2.0</v>
      </c>
      <c r="O10" s="130"/>
      <c r="P10" s="107">
        <v>3.0</v>
      </c>
      <c r="Q10" s="131">
        <f t="shared" si="1"/>
        <v>6.0</v>
      </c>
      <c r="R10" s="132" t="s">
        <v>181</v>
      </c>
      <c r="S10" s="126" t="s">
        <v>219</v>
      </c>
      <c r="T10" s="126" t="s">
        <v>220</v>
      </c>
      <c r="U10" s="108" t="s">
        <v>183</v>
      </c>
      <c r="V10" s="108" t="s">
        <v>184</v>
      </c>
      <c r="W10" s="133"/>
      <c r="X10" s="125">
        <v>1.0</v>
      </c>
      <c r="Y10" s="130"/>
      <c r="Z10" s="107">
        <v>2.0</v>
      </c>
      <c r="AA10" s="131">
        <f t="shared" si="2"/>
        <v>2.0</v>
      </c>
      <c r="AB10" s="134"/>
      <c r="AC10" s="135"/>
      <c r="AD10" s="136" t="s">
        <v>221</v>
      </c>
      <c r="AE10" s="136" t="s">
        <v>222</v>
      </c>
    </row>
    <row r="11" ht="58.0">
      <c r="B11" s="125">
        <v>12.0</v>
      </c>
      <c r="C11" s="126" t="s">
        <v>223</v>
      </c>
      <c r="D11" s="126" t="s">
        <v>224</v>
      </c>
      <c r="E11" s="126" t="s">
        <v>225</v>
      </c>
      <c r="F11" s="126" t="s">
        <v>226</v>
      </c>
      <c r="G11" s="107" t="s">
        <v>177</v>
      </c>
      <c r="H11" s="107" t="s">
        <v>178</v>
      </c>
      <c r="I11" s="107" t="s">
        <v>197</v>
      </c>
      <c r="J11" s="108" t="s">
        <v>180</v>
      </c>
      <c r="K11" s="127">
        <v>45050</v>
      </c>
      <c r="L11" s="127">
        <v>46510</v>
      </c>
      <c r="M11" s="128">
        <v>46419</v>
      </c>
      <c r="N11" s="129">
        <v>2.0</v>
      </c>
      <c r="O11" s="130"/>
      <c r="P11" s="107">
        <v>5.0</v>
      </c>
      <c r="Q11" s="131">
        <f t="shared" si="1"/>
        <v>10.0</v>
      </c>
      <c r="R11" s="132" t="s">
        <v>227</v>
      </c>
      <c r="S11" s="126" t="s">
        <v>228</v>
      </c>
      <c r="T11" s="126" t="s">
        <v>229</v>
      </c>
      <c r="U11" s="108" t="s">
        <v>180</v>
      </c>
      <c r="V11" s="108" t="s">
        <v>184</v>
      </c>
      <c r="W11" s="133"/>
      <c r="X11" s="125">
        <v>2.0</v>
      </c>
      <c r="Y11" s="130"/>
      <c r="Z11" s="107">
        <v>5.0</v>
      </c>
      <c r="AA11" s="131">
        <f t="shared" si="2"/>
        <v>10.0</v>
      </c>
      <c r="AB11" s="134"/>
      <c r="AC11" s="135"/>
      <c r="AD11" s="136" t="s">
        <v>230</v>
      </c>
      <c r="AE11" s="136" t="s">
        <v>231</v>
      </c>
    </row>
    <row r="12" ht="158.0">
      <c r="B12" s="125">
        <v>7.0</v>
      </c>
      <c r="C12" s="126" t="s">
        <v>232</v>
      </c>
      <c r="D12" s="126" t="s">
        <v>233</v>
      </c>
      <c r="E12" s="126" t="s">
        <v>234</v>
      </c>
      <c r="F12" s="126" t="s">
        <v>235</v>
      </c>
      <c r="G12" s="107" t="s">
        <v>177</v>
      </c>
      <c r="H12" s="107" t="s">
        <v>178</v>
      </c>
      <c r="I12" s="107" t="s">
        <v>218</v>
      </c>
      <c r="J12" s="108" t="s">
        <v>180</v>
      </c>
      <c r="K12" s="127">
        <v>45050</v>
      </c>
      <c r="L12" s="127">
        <v>46510</v>
      </c>
      <c r="M12" s="128">
        <v>46419</v>
      </c>
      <c r="N12" s="129">
        <v>2.0</v>
      </c>
      <c r="O12" s="130"/>
      <c r="P12" s="107">
        <v>3.0</v>
      </c>
      <c r="Q12" s="131">
        <f t="shared" si="1"/>
        <v>6.0</v>
      </c>
      <c r="R12" s="132" t="s">
        <v>181</v>
      </c>
      <c r="S12" s="138" t="s">
        <v>236</v>
      </c>
      <c r="T12" s="138" t="s">
        <v>237</v>
      </c>
      <c r="U12" s="108" t="s">
        <v>180</v>
      </c>
      <c r="V12" s="108" t="s">
        <v>184</v>
      </c>
      <c r="W12" s="133"/>
      <c r="X12" s="125">
        <v>1.0</v>
      </c>
      <c r="Y12" s="130"/>
      <c r="Z12" s="107">
        <v>2.0</v>
      </c>
      <c r="AA12" s="131">
        <f t="shared" si="2"/>
        <v>2.0</v>
      </c>
      <c r="AB12" s="134"/>
      <c r="AC12" s="135"/>
      <c r="AD12" s="136" t="s">
        <v>238</v>
      </c>
      <c r="AE12" s="136"/>
    </row>
    <row r="13" ht="144.0">
      <c r="B13" s="125">
        <v>8.0</v>
      </c>
      <c r="C13" s="126" t="s">
        <v>239</v>
      </c>
      <c r="D13" s="126" t="s">
        <v>240</v>
      </c>
      <c r="E13" s="126" t="s">
        <v>241</v>
      </c>
      <c r="F13" s="126" t="s">
        <v>242</v>
      </c>
      <c r="G13" s="107" t="s">
        <v>177</v>
      </c>
      <c r="H13" s="107" t="s">
        <v>178</v>
      </c>
      <c r="I13" s="107" t="s">
        <v>218</v>
      </c>
      <c r="J13" s="108" t="s">
        <v>180</v>
      </c>
      <c r="K13" s="127">
        <v>45050</v>
      </c>
      <c r="L13" s="127">
        <v>46510</v>
      </c>
      <c r="M13" s="128">
        <v>46419</v>
      </c>
      <c r="N13" s="129">
        <v>2.0</v>
      </c>
      <c r="O13" s="130"/>
      <c r="P13" s="107">
        <v>3.0</v>
      </c>
      <c r="Q13" s="131">
        <f t="shared" si="1"/>
        <v>6.0</v>
      </c>
      <c r="R13" s="132" t="s">
        <v>181</v>
      </c>
      <c r="S13" s="126" t="s">
        <v>243</v>
      </c>
      <c r="T13" s="126" t="s">
        <v>244</v>
      </c>
      <c r="U13" s="108" t="s">
        <v>180</v>
      </c>
      <c r="V13" s="108" t="s">
        <v>184</v>
      </c>
      <c r="W13" s="133"/>
      <c r="X13" s="125">
        <v>1.0</v>
      </c>
      <c r="Y13" s="130"/>
      <c r="Z13" s="107">
        <v>3.0</v>
      </c>
      <c r="AA13" s="131">
        <f t="shared" si="2"/>
        <v>3.0</v>
      </c>
      <c r="AB13" s="134"/>
      <c r="AC13" s="135"/>
      <c r="AD13" s="136" t="s">
        <v>245</v>
      </c>
      <c r="AE13" s="136"/>
    </row>
    <row r="14" ht="115.0">
      <c r="B14" s="125">
        <v>10.0</v>
      </c>
      <c r="C14" s="126" t="s">
        <v>246</v>
      </c>
      <c r="D14" s="126" t="s">
        <v>247</v>
      </c>
      <c r="E14" s="126" t="s">
        <v>248</v>
      </c>
      <c r="F14" s="126" t="s">
        <v>249</v>
      </c>
      <c r="G14" s="107" t="s">
        <v>177</v>
      </c>
      <c r="H14" s="107" t="s">
        <v>178</v>
      </c>
      <c r="I14" s="107" t="s">
        <v>197</v>
      </c>
      <c r="J14" s="108" t="s">
        <v>180</v>
      </c>
      <c r="K14" s="127">
        <v>45050</v>
      </c>
      <c r="L14" s="127">
        <v>46510</v>
      </c>
      <c r="M14" s="128">
        <v>46419</v>
      </c>
      <c r="N14" s="129">
        <v>2.0</v>
      </c>
      <c r="O14" s="130"/>
      <c r="P14" s="107">
        <v>3.0</v>
      </c>
      <c r="Q14" s="131">
        <f t="shared" si="1"/>
        <v>6.0</v>
      </c>
      <c r="R14" s="132" t="s">
        <v>181</v>
      </c>
      <c r="S14" s="126" t="s">
        <v>250</v>
      </c>
      <c r="T14" s="126" t="s">
        <v>251</v>
      </c>
      <c r="U14" s="108" t="s">
        <v>183</v>
      </c>
      <c r="V14" s="108" t="s">
        <v>184</v>
      </c>
      <c r="W14" s="133"/>
      <c r="X14" s="125">
        <v>1.0</v>
      </c>
      <c r="Y14" s="130"/>
      <c r="Z14" s="107">
        <v>3.0</v>
      </c>
      <c r="AA14" s="131">
        <f t="shared" si="2"/>
        <v>3.0</v>
      </c>
      <c r="AB14" s="134"/>
      <c r="AC14" s="135"/>
      <c r="AD14" s="136" t="s">
        <v>252</v>
      </c>
      <c r="AE14" s="136"/>
    </row>
    <row r="15" ht="144.0">
      <c r="B15" s="125">
        <v>13.0</v>
      </c>
      <c r="C15" s="126" t="s">
        <v>253</v>
      </c>
      <c r="D15" s="74" t="s">
        <v>254</v>
      </c>
      <c r="E15" s="126" t="s">
        <v>255</v>
      </c>
      <c r="F15" s="126" t="s">
        <v>256</v>
      </c>
      <c r="G15" s="107" t="s">
        <v>177</v>
      </c>
      <c r="H15" s="107" t="s">
        <v>178</v>
      </c>
      <c r="I15" s="107" t="s">
        <v>197</v>
      </c>
      <c r="J15" s="108" t="s">
        <v>180</v>
      </c>
      <c r="K15" s="127">
        <v>45050</v>
      </c>
      <c r="L15" s="127">
        <v>46510</v>
      </c>
      <c r="M15" s="128">
        <v>46419</v>
      </c>
      <c r="N15" s="129">
        <v>2.0</v>
      </c>
      <c r="O15" s="130"/>
      <c r="P15" s="107">
        <v>3.0</v>
      </c>
      <c r="Q15" s="131">
        <f t="shared" si="1"/>
        <v>6.0</v>
      </c>
      <c r="R15" s="132" t="s">
        <v>181</v>
      </c>
      <c r="S15" s="126" t="s">
        <v>257</v>
      </c>
      <c r="T15" s="126" t="s">
        <v>258</v>
      </c>
      <c r="U15" s="108" t="s">
        <v>183</v>
      </c>
      <c r="V15" s="108" t="s">
        <v>184</v>
      </c>
      <c r="W15" s="133"/>
      <c r="X15" s="125">
        <v>1.0</v>
      </c>
      <c r="Y15" s="130"/>
      <c r="Z15" s="107">
        <v>3.0</v>
      </c>
      <c r="AA15" s="131">
        <f t="shared" si="2"/>
        <v>3.0</v>
      </c>
      <c r="AB15" s="134"/>
      <c r="AC15" s="135"/>
      <c r="AD15" s="136" t="s">
        <v>259</v>
      </c>
      <c r="AE15" s="136"/>
    </row>
    <row r="16" ht="72.0">
      <c r="B16" s="125">
        <v>5.0</v>
      </c>
      <c r="C16" s="126" t="s">
        <v>260</v>
      </c>
      <c r="D16" s="126" t="s">
        <v>261</v>
      </c>
      <c r="E16" s="126" t="s">
        <v>262</v>
      </c>
      <c r="F16" s="126" t="s">
        <v>263</v>
      </c>
      <c r="G16" s="107" t="s">
        <v>264</v>
      </c>
      <c r="H16" s="107" t="s">
        <v>178</v>
      </c>
      <c r="I16" s="107" t="s">
        <v>218</v>
      </c>
      <c r="J16" s="108" t="s">
        <v>180</v>
      </c>
      <c r="K16" s="127">
        <v>45050</v>
      </c>
      <c r="L16" s="127">
        <v>46510</v>
      </c>
      <c r="M16" s="128">
        <v>46419</v>
      </c>
      <c r="N16" s="129"/>
      <c r="O16" s="130"/>
      <c r="P16" s="107"/>
      <c r="Q16" s="131">
        <f t="shared" si="1"/>
        <v>0.0</v>
      </c>
      <c r="R16" s="132" t="s">
        <v>265</v>
      </c>
      <c r="S16" s="126" t="s">
        <v>266</v>
      </c>
      <c r="T16" s="126"/>
      <c r="U16" s="108" t="s">
        <v>180</v>
      </c>
      <c r="V16" s="108" t="s">
        <v>184</v>
      </c>
      <c r="W16" s="133"/>
      <c r="X16" s="125"/>
      <c r="Y16" s="130"/>
      <c r="Z16" s="107"/>
      <c r="AA16" s="131">
        <f t="shared" si="2"/>
        <v>0.0</v>
      </c>
      <c r="AB16" s="134"/>
      <c r="AC16" s="135"/>
      <c r="AD16" s="136"/>
      <c r="AE16" s="136"/>
    </row>
    <row r="17" ht="58.0">
      <c r="B17" s="125">
        <v>9.0</v>
      </c>
      <c r="C17" s="126" t="s">
        <v>267</v>
      </c>
      <c r="D17" s="126" t="s">
        <v>268</v>
      </c>
      <c r="E17" s="126" t="s">
        <v>269</v>
      </c>
      <c r="F17" s="126" t="s">
        <v>270</v>
      </c>
      <c r="G17" s="107" t="s">
        <v>264</v>
      </c>
      <c r="H17" s="107" t="s">
        <v>178</v>
      </c>
      <c r="I17" s="107" t="s">
        <v>218</v>
      </c>
      <c r="J17" s="108" t="s">
        <v>180</v>
      </c>
      <c r="K17" s="127">
        <v>45050</v>
      </c>
      <c r="L17" s="127">
        <v>46510</v>
      </c>
      <c r="M17" s="128">
        <v>46419</v>
      </c>
      <c r="N17" s="129"/>
      <c r="O17" s="130"/>
      <c r="P17" s="107"/>
      <c r="Q17" s="131">
        <f t="shared" si="1"/>
        <v>0.0</v>
      </c>
      <c r="R17" s="132" t="s">
        <v>265</v>
      </c>
      <c r="S17" s="126" t="s">
        <v>271</v>
      </c>
      <c r="T17" s="126"/>
      <c r="U17" s="108" t="s">
        <v>180</v>
      </c>
      <c r="V17" s="108" t="s">
        <v>184</v>
      </c>
      <c r="W17" s="133"/>
      <c r="X17" s="125"/>
      <c r="Y17" s="130"/>
      <c r="Z17" s="107"/>
      <c r="AA17" s="131">
        <f t="shared" si="2"/>
        <v>0.0</v>
      </c>
      <c r="AB17" s="134"/>
      <c r="AC17" s="135"/>
      <c r="AD17" s="136"/>
      <c r="AE17" s="136"/>
    </row>
    <row r="18" ht="173.0">
      <c r="B18" s="125">
        <v>2.0</v>
      </c>
      <c r="C18" s="126" t="s">
        <v>272</v>
      </c>
      <c r="D18" s="126" t="s">
        <v>273</v>
      </c>
      <c r="E18" s="126" t="s">
        <v>274</v>
      </c>
      <c r="F18" s="126" t="s">
        <v>275</v>
      </c>
      <c r="G18" s="107" t="s">
        <v>177</v>
      </c>
      <c r="H18" s="107" t="s">
        <v>178</v>
      </c>
      <c r="I18" s="107" t="s">
        <v>179</v>
      </c>
      <c r="J18" s="108" t="s">
        <v>180</v>
      </c>
      <c r="K18" s="127">
        <v>45050</v>
      </c>
      <c r="L18" s="127">
        <v>46510</v>
      </c>
      <c r="M18" s="128">
        <v>46113</v>
      </c>
      <c r="N18" s="129">
        <v>2.0</v>
      </c>
      <c r="O18" s="130"/>
      <c r="P18" s="107">
        <v>5.0</v>
      </c>
      <c r="Q18" s="131">
        <f t="shared" si="1"/>
        <v>10.0</v>
      </c>
      <c r="R18" s="132" t="s">
        <v>181</v>
      </c>
      <c r="S18" s="126" t="s">
        <v>276</v>
      </c>
      <c r="T18" s="126" t="s">
        <v>277</v>
      </c>
      <c r="U18" s="108" t="s">
        <v>180</v>
      </c>
      <c r="V18" s="108" t="s">
        <v>184</v>
      </c>
      <c r="W18" s="133">
        <v>1000.0</v>
      </c>
      <c r="X18" s="125">
        <v>1.0</v>
      </c>
      <c r="Y18" s="130"/>
      <c r="Z18" s="107">
        <v>5.0</v>
      </c>
      <c r="AA18" s="131">
        <f t="shared" si="2"/>
        <v>5.0</v>
      </c>
      <c r="AB18" s="134"/>
      <c r="AC18" s="135"/>
      <c r="AD18" s="136" t="s">
        <v>278</v>
      </c>
      <c r="AE18" s="136" t="s">
        <v>279</v>
      </c>
    </row>
    <row r="19" ht="259.0">
      <c r="B19" s="125">
        <v>17.0</v>
      </c>
      <c r="C19" s="126" t="s">
        <v>280</v>
      </c>
      <c r="D19" s="126" t="s">
        <v>281</v>
      </c>
      <c r="E19" s="126" t="s">
        <v>282</v>
      </c>
      <c r="F19" s="126" t="s">
        <v>283</v>
      </c>
      <c r="G19" s="107" t="s">
        <v>177</v>
      </c>
      <c r="H19" s="107" t="s">
        <v>178</v>
      </c>
      <c r="I19" s="107" t="s">
        <v>179</v>
      </c>
      <c r="J19" s="108" t="s">
        <v>180</v>
      </c>
      <c r="K19" s="127">
        <v>45313</v>
      </c>
      <c r="L19" s="127">
        <v>46510</v>
      </c>
      <c r="M19" s="128">
        <v>46113</v>
      </c>
      <c r="N19" s="129">
        <v>2.0</v>
      </c>
      <c r="O19" s="130"/>
      <c r="P19" s="107">
        <v>4.0</v>
      </c>
      <c r="Q19" s="131">
        <f t="shared" si="1"/>
        <v>8.0</v>
      </c>
      <c r="R19" s="132" t="s">
        <v>181</v>
      </c>
      <c r="S19" s="126" t="s">
        <v>284</v>
      </c>
      <c r="T19" s="126" t="s">
        <v>285</v>
      </c>
      <c r="U19" s="108" t="s">
        <v>180</v>
      </c>
      <c r="V19" s="108" t="s">
        <v>184</v>
      </c>
      <c r="W19" s="133"/>
      <c r="X19" s="125">
        <v>1.0</v>
      </c>
      <c r="Y19" s="130"/>
      <c r="Z19" s="107">
        <v>3.0</v>
      </c>
      <c r="AA19" s="131">
        <f t="shared" si="2"/>
        <v>3.0</v>
      </c>
      <c r="AB19" s="134"/>
      <c r="AC19" s="135"/>
      <c r="AD19" s="136"/>
      <c r="AE19" s="136"/>
    </row>
    <row r="20" ht="43.0">
      <c r="B20" s="125">
        <v>18.0</v>
      </c>
      <c r="C20" s="126" t="s">
        <v>286</v>
      </c>
      <c r="D20" s="126" t="s">
        <v>287</v>
      </c>
      <c r="E20" s="126" t="s">
        <v>288</v>
      </c>
      <c r="F20" s="126" t="s">
        <v>289</v>
      </c>
      <c r="G20" s="107" t="s">
        <v>177</v>
      </c>
      <c r="H20" s="107" t="s">
        <v>290</v>
      </c>
      <c r="I20" s="107" t="s">
        <v>179</v>
      </c>
      <c r="J20" s="108" t="s">
        <v>180</v>
      </c>
      <c r="K20" s="127">
        <v>45677</v>
      </c>
      <c r="L20" s="127">
        <v>46752</v>
      </c>
      <c r="M20" s="128">
        <v>46235</v>
      </c>
      <c r="N20" s="129"/>
      <c r="O20" s="130"/>
      <c r="P20" s="107"/>
      <c r="Q20" s="131">
        <f t="shared" si="1"/>
        <v>0.0</v>
      </c>
      <c r="R20" s="132"/>
      <c r="S20" s="126"/>
      <c r="T20" s="126"/>
      <c r="U20" s="108"/>
      <c r="V20" s="108"/>
      <c r="W20" s="133"/>
      <c r="X20" s="125"/>
      <c r="Y20" s="130"/>
      <c r="Z20" s="107"/>
      <c r="AA20" s="131">
        <f t="shared" si="2"/>
        <v>0.0</v>
      </c>
      <c r="AB20" s="134"/>
      <c r="AC20" s="135"/>
      <c r="AD20" s="136"/>
      <c r="AE20" s="136" t="s">
        <v>291</v>
      </c>
    </row>
    <row r="21" ht="72.0">
      <c r="B21" s="125">
        <v>15.0</v>
      </c>
      <c r="C21" s="126" t="s">
        <v>292</v>
      </c>
      <c r="D21" s="126" t="s">
        <v>293</v>
      </c>
      <c r="E21" s="126" t="s">
        <v>294</v>
      </c>
      <c r="F21" s="126" t="s">
        <v>295</v>
      </c>
      <c r="G21" s="107" t="s">
        <v>177</v>
      </c>
      <c r="H21" s="107" t="s">
        <v>178</v>
      </c>
      <c r="I21" s="107" t="s">
        <v>179</v>
      </c>
      <c r="J21" s="108" t="s">
        <v>180</v>
      </c>
      <c r="K21" s="127">
        <v>45050</v>
      </c>
      <c r="L21" s="127">
        <v>46510</v>
      </c>
      <c r="M21" s="128">
        <v>46266</v>
      </c>
      <c r="N21" s="129">
        <v>2.0</v>
      </c>
      <c r="O21" s="130"/>
      <c r="P21" s="107">
        <v>5.0</v>
      </c>
      <c r="Q21" s="131">
        <f t="shared" si="1"/>
        <v>10.0</v>
      </c>
      <c r="R21" s="132" t="s">
        <v>181</v>
      </c>
      <c r="S21" s="126" t="s">
        <v>296</v>
      </c>
      <c r="T21" s="126"/>
      <c r="U21" s="108" t="s">
        <v>183</v>
      </c>
      <c r="V21" s="108" t="s">
        <v>184</v>
      </c>
      <c r="W21" s="133"/>
      <c r="X21" s="125">
        <v>1.0</v>
      </c>
      <c r="Y21" s="130"/>
      <c r="Z21" s="107">
        <v>4.0</v>
      </c>
      <c r="AA21" s="131">
        <f t="shared" si="2"/>
        <v>4.0</v>
      </c>
      <c r="AB21" s="134"/>
      <c r="AC21" s="135"/>
      <c r="AD21" s="136"/>
      <c r="AE21" s="136"/>
    </row>
    <row r="22" ht="144.0">
      <c r="B22" s="125">
        <v>1.0</v>
      </c>
      <c r="C22" s="126" t="s">
        <v>297</v>
      </c>
      <c r="D22" s="126" t="s">
        <v>298</v>
      </c>
      <c r="E22" s="126" t="s">
        <v>299</v>
      </c>
      <c r="F22" s="126" t="s">
        <v>300</v>
      </c>
      <c r="G22" s="107" t="s">
        <v>177</v>
      </c>
      <c r="H22" s="107" t="s">
        <v>178</v>
      </c>
      <c r="I22" s="107" t="s">
        <v>179</v>
      </c>
      <c r="J22" s="108" t="s">
        <v>180</v>
      </c>
      <c r="K22" s="127">
        <v>45050</v>
      </c>
      <c r="L22" s="127">
        <v>46510</v>
      </c>
      <c r="M22" s="128">
        <v>46266</v>
      </c>
      <c r="N22" s="129">
        <v>2.0</v>
      </c>
      <c r="O22" s="130"/>
      <c r="P22" s="107">
        <v>4.0</v>
      </c>
      <c r="Q22" s="131">
        <f t="shared" si="1"/>
        <v>8.0</v>
      </c>
      <c r="R22" s="132" t="s">
        <v>181</v>
      </c>
      <c r="S22" s="126" t="s">
        <v>301</v>
      </c>
      <c r="T22" s="126" t="s">
        <v>302</v>
      </c>
      <c r="U22" s="108" t="s">
        <v>180</v>
      </c>
      <c r="V22" s="108" t="s">
        <v>184</v>
      </c>
      <c r="W22" s="133"/>
      <c r="X22" s="125">
        <v>1.0</v>
      </c>
      <c r="Y22" s="130"/>
      <c r="Z22" s="107">
        <v>4.0</v>
      </c>
      <c r="AA22" s="131">
        <f t="shared" si="2"/>
        <v>4.0</v>
      </c>
      <c r="AB22" s="134"/>
      <c r="AC22" s="135"/>
      <c r="AD22" s="136" t="s">
        <v>303</v>
      </c>
      <c r="AE22" s="136"/>
    </row>
    <row r="23" customHeight="1" ht="15.0"/>
  </sheetData>
  <autoFilter ref="B4:AE22"/>
  <mergeCells count="6">
    <mergeCell ref="R3:W3"/>
    <mergeCell ref="B2:D2"/>
    <mergeCell ref="X3:AA3"/>
    <mergeCell ref="AB3:AC3"/>
    <mergeCell ref="AB2:AE2"/>
    <mergeCell ref="N3:Q3"/>
  </mergeCells>
  <conditionalFormatting sqref="AA5:AA22">
    <cfRule dxfId="0" operator="between" type="cellIs" priority="1">
      <formula>-15</formula>
      <formula>-25</formula>
    </cfRule>
  </conditionalFormatting>
  <conditionalFormatting sqref="AA5:AA22">
    <cfRule dxfId="1" operator="between" type="cellIs" priority="2">
      <formula>-9</formula>
      <formula>-12</formula>
    </cfRule>
  </conditionalFormatting>
  <conditionalFormatting sqref="AA5:AA22">
    <cfRule dxfId="2" operator="between" type="cellIs" priority="3">
      <formula>-5</formula>
      <formula>-8</formula>
    </cfRule>
  </conditionalFormatting>
  <conditionalFormatting sqref="AA5:AA22">
    <cfRule dxfId="3" operator="between" type="cellIs" priority="4">
      <formula>-4</formula>
      <formula>-1</formula>
    </cfRule>
  </conditionalFormatting>
  <conditionalFormatting sqref="AA5:AA22">
    <cfRule dxfId="4" operator="between" type="cellIs" priority="5">
      <formula>1</formula>
      <formula>4</formula>
    </cfRule>
  </conditionalFormatting>
  <conditionalFormatting sqref="AA5:AA22">
    <cfRule dxfId="5" operator="between" type="cellIs" priority="6">
      <formula>5</formula>
      <formula>8</formula>
    </cfRule>
  </conditionalFormatting>
  <conditionalFormatting sqref="AA5:AA22">
    <cfRule dxfId="6" operator="between" type="cellIs" priority="7">
      <formula>9</formula>
      <formula>12</formula>
    </cfRule>
  </conditionalFormatting>
  <conditionalFormatting sqref="AA5:AA22">
    <cfRule dxfId="7" operator="between" type="cellIs" priority="8">
      <formula>15</formula>
      <formula>25</formula>
    </cfRule>
  </conditionalFormatting>
  <conditionalFormatting sqref="X5:X22">
    <cfRule dxfId="7" operator="equal" type="cellIs" priority="9">
      <formula>5</formula>
    </cfRule>
  </conditionalFormatting>
  <conditionalFormatting sqref="X5:X22">
    <cfRule dxfId="6" operator="equal" type="cellIs" priority="10">
      <formula>4</formula>
    </cfRule>
  </conditionalFormatting>
  <conditionalFormatting sqref="X5:X22">
    <cfRule dxfId="5" operator="equal" type="cellIs" priority="11">
      <formula>3</formula>
    </cfRule>
  </conditionalFormatting>
  <conditionalFormatting sqref="X5:X22">
    <cfRule dxfId="8" operator="equal" type="cellIs" priority="12">
      <formula>2</formula>
    </cfRule>
  </conditionalFormatting>
  <conditionalFormatting sqref="X5:X22">
    <cfRule dxfId="4" operator="equal" type="cellIs" priority="13">
      <formula>1</formula>
    </cfRule>
  </conditionalFormatting>
  <conditionalFormatting sqref="X5:X22">
    <cfRule dxfId="9" operator="lessThan" type="cellIs" priority="14">
      <formula>1</formula>
    </cfRule>
  </conditionalFormatting>
  <conditionalFormatting sqref="Q5:Q22">
    <cfRule dxfId="10" operator="between" type="cellIs" priority="15">
      <formula>-9</formula>
      <formula>-12</formula>
    </cfRule>
  </conditionalFormatting>
  <conditionalFormatting sqref="Q5:Q22">
    <cfRule dxfId="11" operator="between" type="cellIs" priority="16">
      <formula>-5</formula>
      <formula>-8</formula>
    </cfRule>
  </conditionalFormatting>
  <conditionalFormatting sqref="Q5:Q22">
    <cfRule dxfId="12" operator="between" type="cellIs" priority="17">
      <formula>-4</formula>
      <formula>-1</formula>
    </cfRule>
  </conditionalFormatting>
  <conditionalFormatting sqref="Q5:Q22">
    <cfRule dxfId="4" operator="between" type="cellIs" priority="18">
      <formula>1</formula>
      <formula>4</formula>
    </cfRule>
  </conditionalFormatting>
  <conditionalFormatting sqref="Q5:Q22">
    <cfRule dxfId="0" operator="between" type="cellIs" priority="19">
      <formula>-15</formula>
      <formula>-25</formula>
    </cfRule>
  </conditionalFormatting>
  <conditionalFormatting sqref="Q5:Q22">
    <cfRule dxfId="5" operator="between" type="cellIs" priority="20">
      <formula>5</formula>
      <formula>8</formula>
    </cfRule>
  </conditionalFormatting>
  <conditionalFormatting sqref="Q5:Q22">
    <cfRule dxfId="6" operator="between" type="cellIs" priority="21">
      <formula>9</formula>
      <formula>12</formula>
    </cfRule>
  </conditionalFormatting>
  <conditionalFormatting sqref="Q5:Q22">
    <cfRule dxfId="7" operator="between" type="cellIs" priority="22">
      <formula>15</formula>
      <formula>25</formula>
    </cfRule>
  </conditionalFormatting>
  <conditionalFormatting sqref="P5:P22">
    <cfRule dxfId="4" operator="equal" type="cellIs" priority="23">
      <formula>1</formula>
    </cfRule>
  </conditionalFormatting>
  <conditionalFormatting sqref="P5:P22">
    <cfRule dxfId="8" operator="equal" type="cellIs" priority="24">
      <formula>2</formula>
    </cfRule>
  </conditionalFormatting>
  <conditionalFormatting sqref="P5:P22">
    <cfRule dxfId="5" operator="equal" type="cellIs" priority="25">
      <formula>3</formula>
    </cfRule>
  </conditionalFormatting>
  <conditionalFormatting sqref="P5:P22">
    <cfRule dxfId="6" operator="equal" type="cellIs" priority="26">
      <formula>4</formula>
    </cfRule>
  </conditionalFormatting>
  <conditionalFormatting sqref="P5:P22">
    <cfRule dxfId="7" operator="equal" type="cellIs" priority="27">
      <formula>5</formula>
    </cfRule>
  </conditionalFormatting>
  <conditionalFormatting sqref="N5:N22 Z5:Z22">
    <cfRule dxfId="4" operator="equal" type="cellIs" priority="28">
      <formula>1</formula>
    </cfRule>
  </conditionalFormatting>
  <conditionalFormatting sqref="N5:N22 Z5:Z22">
    <cfRule dxfId="8" operator="equal" type="cellIs" priority="29">
      <formula>2</formula>
    </cfRule>
  </conditionalFormatting>
  <conditionalFormatting sqref="N5:N22 Z5:Z22">
    <cfRule dxfId="5" operator="equal" type="cellIs" priority="30">
      <formula>3</formula>
    </cfRule>
  </conditionalFormatting>
  <conditionalFormatting sqref="N5:N22 Z5:Z22">
    <cfRule dxfId="6" operator="equal" type="cellIs" priority="31">
      <formula>4</formula>
    </cfRule>
  </conditionalFormatting>
  <conditionalFormatting sqref="N5:N22 Z5:Z22">
    <cfRule dxfId="7" operator="equal" type="cellIs" priority="32">
      <formula>5</formula>
    </cfRule>
  </conditionalFormatting>
  <conditionalFormatting sqref="N5:N22 Z5:Z22">
    <cfRule dxfId="9" operator="lessThan" type="cellIs" priority="33">
      <formula>1</formula>
    </cfRule>
  </conditionalFormatting>
  <dataValidations count="17">
    <dataValidation allowBlank="1" showErrorMessage="1" errorTitle="The value you entered is not valid." error="The value entered violates data validation rules set in cell" errorStyle="stop" showInputMessage="1" promptTitle="" prompt="Likelihood - The likelihood must be between 1 and 5" type="decimal" sqref="X5:X22">
      <formula1>1</formula1>
      <formula2>5</formula2>
    </dataValidation>
    <dataValidation allowBlank="1" showErrorMessage="1" errorTitle="The value you entered is not valid." error="The value entered violates data validation rules set in cell" errorStyle="stop" showInputMessage="1" promptTitle="" prompt="Start &amp; Retirement Date - The Start Date &amp; Retirement Date must be a valid date. " type="date" sqref="K5:M22">
      <formula1>1</formula1>
      <formula2>402103</formula2>
    </dataValidation>
    <dataValidation allowBlank="1" showErrorMessage="1" errorTitle="The value you entered is not valid." error="The value entered violates data validation rules set in cell" errorStyle="stop" type="list" sqref="R18:R18">
      <formula1>"IF($G$5=Threat"";""Threat_Treatment"";""Opps_Treatment)"</formula1>
    </dataValidation>
    <dataValidation allowBlank="1" showErrorMessage="1" errorTitle="The value you entered is not valid." error="The value entered violates data validation rules set in cell" errorStyle="stop" type="list" sqref="H5:H22">
      <formula1>'Lists'!$B$8:$B$13</formula1>
    </dataValidation>
    <dataValidation allowBlank="1" showErrorMessage="1" errorTitle="The value you entered is not valid." error="The value entered violates data validation rules set in cell" errorStyle="stop" type="list" sqref="G5:G22">
      <formula1>Risk_Types</formula1>
    </dataValidation>
    <dataValidation allowBlank="1" showErrorMessage="1" errorTitle="The value you entered is not valid." error="The value entered violates data validation rules set in cell" errorStyle="stop" showInputMessage="1" promptTitle="" prompt="Cost Impact - Cost Impact must be specified in £." type="decimal" sqref="Y5:Y18 Y20:Y22">
      <formula1>0</formula1>
      <formula2>99999999999999</formula2>
    </dataValidation>
    <dataValidation allowBlank="1" operator="greaterThanOrEqual" showErrorMessage="1" errorTitle="The value you entered is not valid." error="The value entered violates data validation rules set in cell" errorStyle="stop" showInputMessage="1" promptTitle="" prompt="Cost Impact - The cost impact must be entered as a numerical value. " type="decimal" sqref="O5:O22 Y19:Y19">
      <formula1>-9.99999999999999E32</formula1>
    </dataValidation>
    <dataValidation allowBlank="1" showErrorMessage="1" errorTitle="The value you entered is not valid." error="The value entered violates data validation rules set in cell" errorStyle="stop" type="list" sqref="R19:R19">
      <formula1>"IF($G$6=Threat"";""Threat_Treatment"";""Opps_Treatment)"</formula1>
    </dataValidation>
    <dataValidation allowBlank="1" showErrorMessage="1" errorTitle="The value you entered is not valid." error="The value entered violates data validation rules set in cell" errorStyle="stop" showInputMessage="1" promptTitle="" prompt="The impact must be scored between 1 and 5" type="decimal" sqref="Z5:Z22">
      <formula1>1</formula1>
      <formula2>5</formula2>
    </dataValidation>
    <dataValidation allowBlank="1" showErrorMessage="1" errorTitle="The value you entered is not valid." error="The value entered violates data validation rules set in cell" errorStyle="stop" showInputMessage="1" promptTitle="" prompt="The Impact must be scored between 1 and 5" type="decimal" sqref="P5:P22">
      <formula1>1</formula1>
      <formula2>5</formula2>
    </dataValidation>
    <dataValidation allowBlank="1" showErrorMessage="1" errorTitle="The value you entered is not valid." error="The value entered violates data validation rules set in cell" errorStyle="stop" type="list" sqref="I5:I22">
      <formula1>Categories</formula1>
    </dataValidation>
    <dataValidation allowBlank="1" showErrorMessage="1" errorTitle="The value you entered is not valid." error="The value entered violates data validation rules set in cell" errorStyle="stop" type="decimal" sqref="W5:W22">
      <formula1>0</formula1>
      <formula2>99999999</formula2>
    </dataValidation>
    <dataValidation allowBlank="1" showErrorMessage="1" errorTitle="The value you entered is not valid." error="The value entered violates data validation rules set in cell" errorStyle="stop" showInputMessage="1" promptTitle="" prompt="Invalid Likelihood - The likelihood of the risk occuring must be scored between 1 and 5" type="decimal" sqref="N5:N22">
      <formula1>1</formula1>
      <formula2>5</formula2>
    </dataValidation>
    <dataValidation allowBlank="1" showErrorMessage="1" errorTitle="The value you entered is not valid." error="The value entered violates data validation rules set in cell" errorStyle="stop" type="list" sqref="R5:R17 R20:R22">
      <formula1>"IF(G7=Threat"";""Threat_Treatment"";""Opps_Treatment)"</formula1>
    </dataValidation>
  </dataValidations>
  <drawing r:id="rId1"/>
  <legacyDrawing r:id="rId3"/>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FFC000"/>
  </sheetPr>
  <dimension ref="A1:R24"/>
  <sheetViews>
    <sheetView workbookViewId="0" showGridLines="0"/>
  </sheetViews>
  <sheetFormatPr defaultRowHeight="17.0" customHeight="1"/>
  <cols>
    <col min="1" max="1" width="1.45"/>
    <col min="2" max="2" width="20.4"/>
    <col min="3" max="3" width="20.27"/>
    <col min="4" max="4" width="0.66"/>
    <col min="5" max="5" width="20.8"/>
    <col min="6" max="6" width="21.86"/>
    <col min="7" max="7" width="0.66"/>
    <col min="8" max="8" width="21.46"/>
    <col min="9" max="9" width="22.78"/>
    <col min="10" max="10" width="0.79"/>
    <col min="11" max="11" width="21.06"/>
    <col min="12" max="12" width="24.11"/>
    <col min="13" max="13" width="0.79"/>
    <col min="14" max="14" width="16.03"/>
    <col min="15" max="15" width="0.52"/>
    <col min="16" max="16" width="15.5"/>
    <col min="17" max="17" width="0.52"/>
    <col min="18" max="18" width="14.04"/>
    <col min="19" max="26" width="9.14"/>
    <col min="27" max="1025" width="14.44"/>
  </cols>
  <sheetData>
    <row r="1" customHeight="1" ht="15.0"/>
    <row r="2" ht="31.0">
      <c r="B2" s="139" t="s">
        <v>304</v>
      </c>
      <c r="N2" s="140" t="s">
        <v>305</v>
      </c>
      <c r="O2" s="141">
        <v>2.0</v>
      </c>
      <c r="P2" s="142"/>
      <c r="Q2" s="142"/>
      <c r="R2" s="143"/>
    </row>
    <row r="3" customHeight="1" ht="10.0"/>
    <row r="4" customHeight="1" ht="23.0">
      <c r="B4" s="144" t="s">
        <v>306</v>
      </c>
      <c r="C4" s="2"/>
      <c r="D4" s="2"/>
      <c r="E4" s="2"/>
      <c r="F4" s="2"/>
      <c r="G4" s="2"/>
      <c r="H4" s="2"/>
      <c r="I4" s="2"/>
      <c r="J4" s="2"/>
      <c r="K4" s="2"/>
      <c r="L4" s="2"/>
      <c r="M4" s="2"/>
      <c r="N4" s="2"/>
      <c r="O4" s="2"/>
      <c r="P4" s="2"/>
      <c r="Q4" s="2"/>
      <c r="R4" s="2"/>
    </row>
    <row r="5" customHeight="1" ht="22.0">
      <c r="B5" s="145" t="s">
        <v>41</v>
      </c>
      <c r="C5" s="143"/>
      <c r="D5" s="146"/>
      <c r="E5" s="145" t="s">
        <v>43</v>
      </c>
      <c r="F5" s="143"/>
      <c r="G5" s="147"/>
      <c r="H5" s="145" t="s">
        <v>45</v>
      </c>
      <c r="I5" s="143"/>
      <c r="J5" s="146"/>
      <c r="K5" s="145" t="s">
        <v>47</v>
      </c>
      <c r="L5" s="143"/>
      <c r="M5" s="146"/>
      <c r="N5" s="148" t="s">
        <v>55</v>
      </c>
      <c r="O5" s="146"/>
      <c r="P5" s="148" t="s">
        <v>307</v>
      </c>
      <c r="Q5" s="146"/>
      <c r="R5" s="148" t="s">
        <v>308</v>
      </c>
    </row>
    <row r="6" customHeight="1" ht="156.0">
      <c r="B6" s="149" t="s">
        <f>INDEX(Risk_Titles,MATCH(A4_View_ID,Risk_ID,0),0)</f>
        <v>272</v>
      </c>
      <c r="C6" s="143"/>
      <c r="D6" s="150"/>
      <c r="E6" s="149" t="s">
        <f>INDEX(Risk_Cause,MATCH(A4_View_ID,Risk_ID,0),0)</f>
        <v>273</v>
      </c>
      <c r="F6" s="143"/>
      <c r="G6" s="150"/>
      <c r="H6" s="149" t="s">
        <f>INDEX(Risk_Event,MATCH(A4_View_ID,Risk_ID,0),0)</f>
        <v>274</v>
      </c>
      <c r="I6" s="143"/>
      <c r="J6" s="151"/>
      <c r="K6" s="149" t="s">
        <f>INDEX(Risk_Effects,MATCH(A4_View_ID,Risk_ID,0),0)</f>
        <v>275</v>
      </c>
      <c r="L6" s="143"/>
      <c r="M6" s="150"/>
      <c r="N6" s="152" t="s">
        <f>INDEX(Category,MATCH(A4_View_ID,Risk_ID,0),0)</f>
        <v>179</v>
      </c>
      <c r="O6" s="150"/>
      <c r="P6" s="152" t="s">
        <v>309</v>
      </c>
      <c r="Q6" s="150"/>
      <c r="R6" s="152" t="s">
        <f>INDEX(Risk_Owner,MATCH(A4_View_ID,Risk_ID,0),0)</f>
        <v>180</v>
      </c>
    </row>
    <row r="7" customHeight="1" ht="5.0">
      <c r="B7" s="150"/>
      <c r="C7" s="150"/>
      <c r="D7" s="150"/>
      <c r="E7" s="150"/>
      <c r="F7" s="150"/>
      <c r="G7" s="150"/>
      <c r="H7" s="150"/>
      <c r="I7" s="150"/>
      <c r="J7" s="150"/>
      <c r="K7" s="150"/>
      <c r="L7" s="150"/>
    </row>
    <row r="8" customHeight="1" ht="25.0">
      <c r="B8" s="153" t="s">
        <v>310</v>
      </c>
      <c r="C8" s="152" t="s">
        <f>INDEX(Status,MATCH(A4_View_ID,Risk_ID,0),0)</f>
        <v>178</v>
      </c>
      <c r="D8" s="150"/>
      <c r="E8" s="153" t="s">
        <v>311</v>
      </c>
      <c r="F8" s="154" t="s">
        <f>INDEX(Risk_Type,MATCH(A4_View_ID,Risk_ID,0),0)</f>
        <v>177</v>
      </c>
      <c r="G8" s="150"/>
      <c r="H8" s="153" t="s">
        <v>312</v>
      </c>
      <c r="I8" s="155">
        <f>INDEX(Exposure_Start,MATCH(A4_View_ID,Risk_ID,0),0)</f>
        <v>45050</v>
      </c>
      <c r="J8" s="150"/>
      <c r="K8" s="153" t="s">
        <v>313</v>
      </c>
      <c r="L8" s="155">
        <f>INDEX(Retirement,MATCH(A4_View_ID,Risk_ID,0),0)</f>
        <v>46510</v>
      </c>
      <c r="N8" s="153" t="s">
        <v>314</v>
      </c>
      <c r="O8" s="153"/>
      <c r="P8" s="153"/>
      <c r="Q8" s="156" t="s">
        <v>309</v>
      </c>
      <c r="R8" s="143"/>
    </row>
    <row r="9" customHeight="1" ht="6.0"/>
    <row r="10" customHeight="1" ht="21.0">
      <c r="B10" s="144" t="s">
        <v>153</v>
      </c>
      <c r="C10" s="2"/>
      <c r="D10" s="2"/>
      <c r="E10" s="2"/>
      <c r="F10" s="2"/>
      <c r="G10" s="2"/>
      <c r="H10" s="2"/>
      <c r="I10" s="2"/>
      <c r="K10" s="144" t="s">
        <v>315</v>
      </c>
      <c r="L10" s="2"/>
      <c r="M10" s="2"/>
      <c r="N10" s="2"/>
      <c r="O10" s="2"/>
      <c r="P10" s="2"/>
      <c r="Q10" s="2"/>
      <c r="R10" s="2"/>
    </row>
    <row r="11" customHeight="1" ht="19.0">
      <c r="B11" s="148" t="s">
        <v>316</v>
      </c>
      <c r="C11" s="148" t="s">
        <v>317</v>
      </c>
      <c r="D11" s="145" t="s">
        <v>318</v>
      </c>
      <c r="E11" s="143"/>
      <c r="F11" s="148" t="s">
        <v>319</v>
      </c>
      <c r="G11" s="145" t="s">
        <v>89</v>
      </c>
      <c r="H11" s="143"/>
      <c r="I11" s="148" t="s">
        <v>92</v>
      </c>
      <c r="K11" s="145" t="s">
        <v>97</v>
      </c>
      <c r="L11" s="142"/>
      <c r="M11" s="142"/>
      <c r="N11" s="143"/>
      <c r="P11" s="148" t="s">
        <v>320</v>
      </c>
      <c r="R11" s="148" t="s">
        <v>103</v>
      </c>
    </row>
    <row r="12" customHeight="1" ht="69.0">
      <c r="B12" s="131" t="s">
        <f>INDEX(Current_Prob_Asses,MATCH(A4_View_ID,Risk_ID,0),0)</f>
        <v>321</v>
      </c>
      <c r="C12" s="131" t="e">
        <f>INDEX(Current_Cost_Assess,MATCH(A4_View_ID,Risk_ID,0),0)</f>
        <v>#NAME?</v>
      </c>
      <c r="D12" s="157" t="e">
        <f>INDEX(Current_Schedule_Assess,MATCH(A4_View_ID,Risk_ID,0),0)</f>
        <v>#NAME?</v>
      </c>
      <c r="E12" s="143"/>
      <c r="F12" s="131">
        <f>IF(INDEX(Current_Qual_Assess,MATCH(A4_View_ID,Risk_ID,0),0)=0,"NIL",INDEX(Current_Qual_Assess,MATCH(A4_View_ID,Risk_ID,0),0))</f>
        <v>5.0</v>
      </c>
      <c r="G12" s="158" t="s">
        <f>INDEX(Current_Score,MATCH(A4_View_ID,Risk_ID,0),0)</f>
        <v>322</v>
      </c>
      <c r="H12" s="159"/>
      <c r="I12" s="160">
        <f>INDEX(Current_Factored_Cost,MATCH(A4_View_ID,Risk_ID,0),0)</f>
        <v>0.0</v>
      </c>
      <c r="K12" s="161" t="s">
        <f>INDEX(Treatment_Actions,MATCH(A4_View_ID,Risk_ID,0),0)</f>
        <v>276</v>
      </c>
      <c r="L12" s="68"/>
      <c r="M12" s="68"/>
      <c r="N12" s="69"/>
      <c r="P12" s="162" t="s">
        <f>INDEX(Action_Owners,MATCH(A4_View_ID,Risk_ID,0),0)</f>
        <v>180</v>
      </c>
      <c r="R12" s="162" t="s">
        <f>INDEX(Action_Status,MATCH(A4_View_ID,Risk_ID,0),0)</f>
        <v>184</v>
      </c>
    </row>
    <row r="13" customHeight="1" ht="7.0">
      <c r="K13" s="163"/>
      <c r="L13" s="2"/>
      <c r="M13" s="2"/>
      <c r="N13" s="164"/>
      <c r="P13" s="165"/>
      <c r="R13" s="165"/>
    </row>
    <row r="14" customHeight="1" ht="22.0">
      <c r="B14" s="144" t="s">
        <v>155</v>
      </c>
      <c r="C14" s="2"/>
      <c r="D14" s="2"/>
      <c r="E14" s="2"/>
      <c r="F14" s="2"/>
      <c r="G14" s="2"/>
      <c r="H14" s="2"/>
      <c r="I14" s="2"/>
      <c r="K14" s="163"/>
      <c r="L14" s="2"/>
      <c r="M14" s="2"/>
      <c r="N14" s="164"/>
      <c r="P14" s="165"/>
      <c r="R14" s="165"/>
    </row>
    <row r="15" ht="16.0">
      <c r="B15" s="148" t="s">
        <v>316</v>
      </c>
      <c r="C15" s="148" t="s">
        <v>317</v>
      </c>
      <c r="D15" s="145" t="s">
        <v>318</v>
      </c>
      <c r="E15" s="143"/>
      <c r="F15" s="148" t="s">
        <v>319</v>
      </c>
      <c r="G15" s="145" t="s">
        <v>89</v>
      </c>
      <c r="H15" s="143"/>
      <c r="I15" s="148" t="s">
        <v>92</v>
      </c>
      <c r="K15" s="163"/>
      <c r="L15" s="2"/>
      <c r="M15" s="2"/>
      <c r="N15" s="164"/>
      <c r="P15" s="165"/>
      <c r="R15" s="165"/>
    </row>
    <row r="16" customHeight="1" ht="71.0">
      <c r="B16" s="131" t="s">
        <f>INDEX(Target_Prob_Assess,MATCH(A4_View_ID,Risk_ID,0),0)</f>
        <v>321</v>
      </c>
      <c r="C16" s="131" t="e">
        <f>INDEX(Target_Cost_Assess,MATCH(A4_View_ID,Risk_ID,0),0)</f>
        <v>#NAME?</v>
      </c>
      <c r="D16" s="157" t="e">
        <f>INDEX(Target_Schedule_Assess,MATCH(A4_View_ID,Risk_ID,0),0)</f>
        <v>#NAME?</v>
      </c>
      <c r="E16" s="143"/>
      <c r="F16" s="131">
        <f>IF(INDEX(Target_Qual_Assess,MATCH(A4_View_ID,Risk_ID,0),0)=0,"NIL",INDEX(Target_Qual_Assess,MATCH(A4_View_ID,Risk_ID,0),0))</f>
        <v>5.0</v>
      </c>
      <c r="G16" s="158" t="s">
        <f>INDEX(Target_Score,MATCH(A4_View_ID,Risk_ID,0),0)</f>
        <v>322</v>
      </c>
      <c r="H16" s="159"/>
      <c r="I16" s="160">
        <f>INDEX(Target_Factored_Cost,MATCH(A4_View_ID,Risk_ID,0),0)</f>
        <v>0.0</v>
      </c>
      <c r="K16" s="166"/>
      <c r="L16" s="167"/>
      <c r="M16" s="167"/>
      <c r="N16" s="159"/>
      <c r="P16" s="168"/>
      <c r="R16" s="168"/>
    </row>
    <row r="17" customHeight="1" ht="15.0"/>
    <row r="18" customHeight="1" ht="23.0">
      <c r="B18" s="144" t="s">
        <v>323</v>
      </c>
      <c r="C18" s="2"/>
      <c r="D18" s="2"/>
      <c r="E18" s="2"/>
      <c r="F18" s="2"/>
      <c r="G18" s="2"/>
      <c r="H18" s="2"/>
      <c r="I18" s="2"/>
      <c r="J18" s="2"/>
      <c r="K18" s="2"/>
      <c r="L18" s="2"/>
      <c r="M18" s="2"/>
      <c r="N18" s="2"/>
      <c r="O18" s="2"/>
      <c r="P18" s="2"/>
      <c r="Q18" s="2"/>
      <c r="R18" s="2"/>
    </row>
    <row r="19" customHeight="1" ht="23.0">
      <c r="B19" s="145" t="s">
        <v>109</v>
      </c>
      <c r="C19" s="142"/>
      <c r="D19" s="142"/>
      <c r="E19" s="142"/>
      <c r="F19" s="142"/>
      <c r="G19" s="142"/>
      <c r="H19" s="142"/>
      <c r="I19" s="142"/>
      <c r="J19" s="142"/>
      <c r="K19" s="142"/>
      <c r="L19" s="143"/>
      <c r="N19" s="145" t="s">
        <v>112</v>
      </c>
      <c r="O19" s="142"/>
      <c r="P19" s="142"/>
      <c r="Q19" s="142"/>
      <c r="R19" s="143"/>
    </row>
    <row r="20" customHeight="1" ht="86.0">
      <c r="B20" s="169">
        <f>INDEX(Fallback_ACtions,MATCH(A4_View_ID,Risk_ID,0),0)</f>
      </c>
      <c r="C20" s="142"/>
      <c r="D20" s="142"/>
      <c r="E20" s="142"/>
      <c r="F20" s="142"/>
      <c r="G20" s="142"/>
      <c r="H20" s="142"/>
      <c r="I20" s="142"/>
      <c r="J20" s="142"/>
      <c r="K20" s="142"/>
      <c r="L20" s="143"/>
      <c r="N20" s="170">
        <f>INDEX(Fallback_Owners,MATCH(A4_View_ID,Risk_ID,0),0)</f>
      </c>
      <c r="O20" s="142"/>
      <c r="P20" s="142"/>
      <c r="Q20" s="142"/>
      <c r="R20" s="143"/>
    </row>
    <row r="21" customHeight="1" ht="3.0">
      <c r="P21" s="171"/>
    </row>
    <row r="22" customHeight="1" ht="19.0">
      <c r="B22" s="144" t="s">
        <v>324</v>
      </c>
      <c r="C22" s="2"/>
      <c r="D22" s="2"/>
      <c r="E22" s="2"/>
      <c r="F22" s="2"/>
      <c r="G22" s="2"/>
      <c r="H22" s="2"/>
      <c r="I22" s="2"/>
      <c r="J22" s="2"/>
      <c r="K22" s="2"/>
      <c r="L22" s="2"/>
      <c r="M22" s="2"/>
      <c r="N22" s="2"/>
      <c r="O22" s="2"/>
      <c r="P22" s="2"/>
      <c r="Q22" s="2"/>
      <c r="R22" s="2"/>
    </row>
    <row r="23" customHeight="1" ht="21.0">
      <c r="B23" s="145" t="s">
        <v>171</v>
      </c>
      <c r="C23" s="142"/>
      <c r="D23" s="142"/>
      <c r="E23" s="142"/>
      <c r="F23" s="142"/>
      <c r="G23" s="142"/>
      <c r="H23" s="142"/>
      <c r="I23" s="142"/>
      <c r="K23" s="145" t="s">
        <v>116</v>
      </c>
      <c r="L23" s="142"/>
      <c r="M23" s="142"/>
      <c r="N23" s="142"/>
      <c r="O23" s="142"/>
      <c r="P23" s="142"/>
      <c r="Q23" s="142"/>
      <c r="R23" s="142"/>
    </row>
    <row r="24" customHeight="1" ht="121.0">
      <c r="B24" s="172" t="s">
        <f>INDEX(BOE,MATCH(A4_View_ID,Risk_ID,0),0)</f>
        <v>279</v>
      </c>
      <c r="C24" s="142"/>
      <c r="D24" s="142"/>
      <c r="E24" s="142"/>
      <c r="F24" s="142"/>
      <c r="G24" s="142"/>
      <c r="H24" s="142"/>
      <c r="I24" s="143"/>
      <c r="J24" s="150"/>
      <c r="K24" s="172" t="s">
        <v>309</v>
      </c>
      <c r="L24" s="142"/>
      <c r="M24" s="142"/>
      <c r="N24" s="142"/>
      <c r="O24" s="142"/>
      <c r="P24" s="142"/>
      <c r="Q24" s="142"/>
      <c r="R24" s="143"/>
    </row>
    <row r="25" customHeight="1" ht="15.0"/>
  </sheetData>
  <mergeCells count="36">
    <mergeCell ref="B20:L20"/>
    <mergeCell ref="B23:I23"/>
    <mergeCell ref="B24:I24"/>
    <mergeCell ref="B5:C5"/>
    <mergeCell ref="B6:C6"/>
    <mergeCell ref="B19:L19"/>
    <mergeCell ref="B22:R22"/>
    <mergeCell ref="B4:R4"/>
    <mergeCell ref="B18:R18"/>
    <mergeCell ref="B14:I14"/>
    <mergeCell ref="B10:I10"/>
    <mergeCell ref="D16:E16"/>
    <mergeCell ref="D12:E12"/>
    <mergeCell ref="D15:E15"/>
    <mergeCell ref="D11:E11"/>
    <mergeCell ref="E6:F6"/>
    <mergeCell ref="E5:F5"/>
    <mergeCell ref="G11:H11"/>
    <mergeCell ref="G15:H15"/>
    <mergeCell ref="G16:H16"/>
    <mergeCell ref="G12:H12"/>
    <mergeCell ref="H5:I5"/>
    <mergeCell ref="H6:I6"/>
    <mergeCell ref="K24:R24"/>
    <mergeCell ref="K10:R10"/>
    <mergeCell ref="K6:L6"/>
    <mergeCell ref="K23:R23"/>
    <mergeCell ref="K5:L5"/>
    <mergeCell ref="K12:N16"/>
    <mergeCell ref="K11:N11"/>
    <mergeCell ref="N20:R20"/>
    <mergeCell ref="N19:R19"/>
    <mergeCell ref="O2:R2"/>
    <mergeCell ref="P12:P16"/>
    <mergeCell ref="Q8:R8"/>
    <mergeCell ref="R12:R16"/>
  </mergeCells>
  <conditionalFormatting sqref="Q8:R8">
    <cfRule dxfId="7" operator="equal" type="cellIs" priority="1">
      <formula>"No"</formula>
    </cfRule>
  </conditionalFormatting>
  <conditionalFormatting sqref="G12:H12">
    <cfRule dxfId="7" operator="between" type="cellIs" priority="2">
      <formula>15</formula>
      <formula>25</formula>
    </cfRule>
  </conditionalFormatting>
  <conditionalFormatting sqref="G16:G16">
    <cfRule dxfId="7" operator="between" type="cellIs" priority="3">
      <formula>15</formula>
      <formula>25</formula>
    </cfRule>
  </conditionalFormatting>
  <conditionalFormatting sqref="G16:G16">
    <cfRule dxfId="6" operator="between" type="cellIs" priority="4">
      <formula>9</formula>
      <formula>14</formula>
    </cfRule>
  </conditionalFormatting>
  <conditionalFormatting sqref="G16:G16">
    <cfRule dxfId="5" operator="between" type="cellIs" priority="5">
      <formula>5</formula>
      <formula>8</formula>
    </cfRule>
  </conditionalFormatting>
  <conditionalFormatting sqref="G16:G16">
    <cfRule dxfId="13" operator="between" type="cellIs" priority="6">
      <formula>1</formula>
      <formula>4</formula>
    </cfRule>
  </conditionalFormatting>
  <conditionalFormatting sqref="G16:G16">
    <cfRule dxfId="14" operator="between" type="cellIs" priority="7">
      <formula>-15</formula>
      <formula>-25</formula>
    </cfRule>
  </conditionalFormatting>
  <conditionalFormatting sqref="G16:G16">
    <cfRule dxfId="10" operator="between" type="cellIs" priority="8">
      <formula>-9</formula>
      <formula>-12</formula>
    </cfRule>
  </conditionalFormatting>
  <conditionalFormatting sqref="G16:G16">
    <cfRule dxfId="11" operator="between" type="cellIs" priority="9">
      <formula>-5</formula>
      <formula>-8</formula>
    </cfRule>
  </conditionalFormatting>
  <conditionalFormatting sqref="G16:G16">
    <cfRule dxfId="12" operator="between" type="cellIs" priority="10">
      <formula>-4</formula>
      <formula>-1</formula>
    </cfRule>
  </conditionalFormatting>
  <conditionalFormatting sqref="G12:G12">
    <cfRule dxfId="6" operator="between" type="cellIs" priority="11">
      <formula>9</formula>
      <formula>14</formula>
    </cfRule>
  </conditionalFormatting>
  <conditionalFormatting sqref="G12:G12">
    <cfRule dxfId="5" operator="between" type="cellIs" priority="12">
      <formula>5</formula>
      <formula>8</formula>
    </cfRule>
  </conditionalFormatting>
  <conditionalFormatting sqref="G12:G12">
    <cfRule dxfId="13" operator="between" type="cellIs" priority="13">
      <formula>1</formula>
      <formula>4</formula>
    </cfRule>
  </conditionalFormatting>
  <conditionalFormatting sqref="G12:G12">
    <cfRule dxfId="14" operator="between" type="cellIs" priority="14">
      <formula>-15</formula>
      <formula>-25</formula>
    </cfRule>
  </conditionalFormatting>
  <conditionalFormatting sqref="G12:G12">
    <cfRule dxfId="10" operator="between" type="cellIs" priority="15">
      <formula>-9</formula>
      <formula>-12</formula>
    </cfRule>
  </conditionalFormatting>
  <conditionalFormatting sqref="G12:G12">
    <cfRule dxfId="11" operator="between" type="cellIs" priority="16">
      <formula>-5</formula>
      <formula>-8</formula>
    </cfRule>
  </conditionalFormatting>
  <conditionalFormatting sqref="G12:G12">
    <cfRule dxfId="12" operator="between" type="cellIs" priority="17">
      <formula>-4</formula>
      <formula>-1</formula>
    </cfRule>
  </conditionalFormatting>
  <conditionalFormatting sqref="B16:D16 F16:F16">
    <cfRule dxfId="4" operator="equal" type="cellIs" priority="18">
      <formula>"VL"</formula>
    </cfRule>
  </conditionalFormatting>
  <conditionalFormatting sqref="B16:D16 F16:F16">
    <cfRule dxfId="8" operator="equal" type="cellIs" priority="19">
      <formula>"L"</formula>
    </cfRule>
  </conditionalFormatting>
  <conditionalFormatting sqref="B16:D16 F16:F16">
    <cfRule dxfId="5" operator="equal" type="cellIs" priority="20">
      <formula>"M"</formula>
    </cfRule>
  </conditionalFormatting>
  <conditionalFormatting sqref="B16:D16 F16:F16">
    <cfRule dxfId="6" operator="equal" type="cellIs" priority="21">
      <formula>"H"</formula>
    </cfRule>
  </conditionalFormatting>
  <conditionalFormatting sqref="B16:D16 F16:F16">
    <cfRule dxfId="7" operator="equal" type="cellIs" priority="22">
      <formula>"VH"</formula>
    </cfRule>
  </conditionalFormatting>
  <conditionalFormatting sqref="B12:D12 F12:F12">
    <cfRule dxfId="4" operator="equal" type="cellIs" priority="23">
      <formula>"VL"</formula>
    </cfRule>
  </conditionalFormatting>
  <conditionalFormatting sqref="B12:D12 F12:F12">
    <cfRule dxfId="8" operator="equal" type="cellIs" priority="24">
      <formula>"L"</formula>
    </cfRule>
  </conditionalFormatting>
  <conditionalFormatting sqref="B12:D12 F12:F12">
    <cfRule dxfId="5" operator="equal" type="cellIs" priority="25">
      <formula>"M"</formula>
    </cfRule>
  </conditionalFormatting>
  <conditionalFormatting sqref="B12:D12 F12:F12">
    <cfRule dxfId="6" operator="equal" type="cellIs" priority="26">
      <formula>"H"</formula>
    </cfRule>
  </conditionalFormatting>
  <conditionalFormatting sqref="B12:D12 F12:F12">
    <cfRule dxfId="7" operator="equal" type="cellIs" priority="27">
      <formula>"VH"</formula>
    </cfRule>
  </conditionalFormatting>
  <dataValidations count="1">
    <dataValidation allowBlank="1" showErrorMessage="1" errorTitle="The value you entered is not valid." error="The value entered violates data validation rules set in cell" errorStyle="stop" type="list" sqref="O2:O2">
      <formula1>Risk_ID</formula1>
    </dataValidation>
  </dataValidations>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04BCF7"/>
  </sheetPr>
  <dimension ref="A1:I11"/>
  <sheetViews>
    <sheetView workbookViewId="0" showGridLines="0"/>
  </sheetViews>
  <sheetFormatPr defaultRowHeight="17.0" customHeight="1"/>
  <cols>
    <col min="1" max="1" width="2.51"/>
    <col min="2" max="2" width="13.51"/>
    <col min="3" max="3" width="20.8"/>
    <col min="4" max="5" width="13.51"/>
    <col min="6" max="6" width="3.84"/>
    <col min="7" max="7" width="13.51"/>
    <col min="8" max="8" width="23.05"/>
    <col min="9" max="9" width="14.57"/>
    <col min="10" max="26" width="8.74"/>
    <col min="27" max="1025" width="14.44"/>
  </cols>
  <sheetData>
    <row r="1" customHeight="1" ht="22.0">
      <c r="B1" s="173" t="s">
        <v>325</v>
      </c>
      <c r="C1" s="2"/>
      <c r="D1" s="2"/>
      <c r="E1" s="2"/>
      <c r="F1" s="2"/>
      <c r="G1" s="2"/>
      <c r="H1" s="2"/>
      <c r="I1" s="174"/>
    </row>
    <row r="2" customHeight="1" ht="8.0">
      <c r="B2" s="175"/>
      <c r="C2" s="174"/>
      <c r="D2" s="174"/>
      <c r="E2" s="174"/>
      <c r="F2" s="174"/>
      <c r="G2" s="174"/>
      <c r="H2" s="174"/>
      <c r="I2" s="174"/>
    </row>
    <row r="3" customHeight="1" ht="20.0">
      <c r="B3" s="176" t="s">
        <v>326</v>
      </c>
      <c r="C3" s="174"/>
      <c r="D3" s="174"/>
      <c r="E3" s="174"/>
      <c r="F3" s="174"/>
      <c r="G3" s="176" t="s">
        <v>327</v>
      </c>
      <c r="H3" s="174"/>
      <c r="I3" s="174"/>
    </row>
    <row r="4" customHeight="1" ht="7.0">
      <c r="B4" s="177"/>
      <c r="C4" s="178"/>
      <c r="D4" s="178"/>
      <c r="E4" s="178"/>
      <c r="F4" s="178"/>
      <c r="G4" s="178"/>
      <c r="H4" s="174"/>
      <c r="I4" s="174"/>
    </row>
    <row r="5" customHeight="1" ht="19.0">
      <c r="B5" s="179"/>
      <c r="C5" s="180" t="s">
        <v>316</v>
      </c>
      <c r="D5" s="2"/>
      <c r="E5" s="2"/>
      <c r="F5" s="181"/>
      <c r="G5" s="181"/>
      <c r="H5" s="182" t="s">
        <v>163</v>
      </c>
      <c r="I5" s="183"/>
    </row>
    <row r="6" customHeight="1" ht="52.0">
      <c r="B6" s="90" t="s">
        <v>328</v>
      </c>
      <c r="C6" s="184" t="s">
        <v>3</v>
      </c>
      <c r="D6" s="185" t="s">
        <v>329</v>
      </c>
      <c r="E6" s="185" t="s">
        <v>330</v>
      </c>
      <c r="G6" s="90" t="s">
        <v>328</v>
      </c>
      <c r="H6" s="186" t="s">
        <v>86</v>
      </c>
      <c r="I6" s="186" t="s">
        <v>330</v>
      </c>
    </row>
    <row r="7" customHeight="1" ht="60.0">
      <c r="B7" s="187" t="s">
        <v>321</v>
      </c>
      <c r="C7" s="188" t="s">
        <v>331</v>
      </c>
      <c r="D7" s="189">
        <v>1.0</v>
      </c>
      <c r="E7" s="189">
        <v>1.0</v>
      </c>
      <c r="G7" s="187" t="s">
        <v>321</v>
      </c>
      <c r="H7" s="189" t="s">
        <v>332</v>
      </c>
      <c r="I7" s="189">
        <v>1.0</v>
      </c>
    </row>
    <row r="8" customHeight="1" ht="67.0">
      <c r="B8" s="190" t="s">
        <v>333</v>
      </c>
      <c r="C8" s="188" t="s">
        <v>334</v>
      </c>
      <c r="D8" s="189">
        <v>6.0</v>
      </c>
      <c r="E8" s="189">
        <v>2.0</v>
      </c>
      <c r="G8" s="190" t="s">
        <v>333</v>
      </c>
      <c r="H8" s="189" t="s">
        <v>335</v>
      </c>
      <c r="I8" s="189">
        <v>2.0</v>
      </c>
    </row>
    <row r="9" customHeight="1" ht="67.0">
      <c r="B9" s="191" t="s">
        <v>336</v>
      </c>
      <c r="C9" s="188" t="s">
        <v>337</v>
      </c>
      <c r="D9" s="189">
        <v>26.0</v>
      </c>
      <c r="E9" s="189">
        <v>3.0</v>
      </c>
      <c r="G9" s="191" t="s">
        <v>336</v>
      </c>
      <c r="H9" s="189" t="s">
        <v>338</v>
      </c>
      <c r="I9" s="189">
        <v>3.0</v>
      </c>
    </row>
    <row r="10" customHeight="1" ht="67.0">
      <c r="B10" s="192" t="s">
        <v>339</v>
      </c>
      <c r="C10" s="188" t="s">
        <v>340</v>
      </c>
      <c r="D10" s="189">
        <v>51.0</v>
      </c>
      <c r="E10" s="189">
        <v>4.0</v>
      </c>
      <c r="G10" s="192" t="s">
        <v>339</v>
      </c>
      <c r="H10" s="189" t="s">
        <v>341</v>
      </c>
      <c r="I10" s="189">
        <v>4.0</v>
      </c>
    </row>
    <row r="11" customHeight="1" ht="58.0">
      <c r="B11" s="193" t="s">
        <v>342</v>
      </c>
      <c r="C11" s="194" t="s">
        <v>343</v>
      </c>
      <c r="D11" s="195">
        <v>76.0</v>
      </c>
      <c r="E11" s="195">
        <v>5.0</v>
      </c>
      <c r="G11" s="193" t="s">
        <v>342</v>
      </c>
      <c r="H11" s="195" t="s">
        <v>344</v>
      </c>
      <c r="I11" s="195">
        <v>5.0</v>
      </c>
    </row>
    <row r="12" customHeight="1" ht="15.0"/>
  </sheetData>
  <mergeCells count="3">
    <mergeCell ref="B1:H1"/>
    <mergeCell ref="C5:E5"/>
    <mergeCell ref="H5:I5"/>
  </mergeCells>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04BCF7"/>
  </sheetPr>
  <dimension ref="A1:U11"/>
  <sheetViews>
    <sheetView workbookViewId="0" showGridLines="0"/>
  </sheetViews>
  <sheetFormatPr defaultRowHeight="17.0" customHeight="1"/>
  <cols>
    <col min="1" max="1" width="2.78"/>
    <col min="2" max="2" width="3.84"/>
    <col min="3" max="3" width="5.29"/>
    <col min="4" max="13" width="10.73"/>
    <col min="14" max="14" width="3.97"/>
    <col min="15" max="21" hidden="1" width="0.0"/>
    <col min="22" max="26" width="9.14"/>
    <col min="27" max="1025" width="14.44"/>
  </cols>
  <sheetData>
    <row r="1" customHeight="1" ht="23.0">
      <c r="A1" s="173" t="s">
        <v>345</v>
      </c>
      <c r="B1" s="196"/>
      <c r="C1" s="196"/>
      <c r="D1" s="197"/>
      <c r="E1" s="197"/>
      <c r="F1" s="197"/>
      <c r="G1" s="197"/>
      <c r="H1" s="197"/>
      <c r="I1" s="197"/>
      <c r="J1" s="197"/>
      <c r="K1" s="197"/>
      <c r="L1" s="197"/>
      <c r="M1" s="197"/>
      <c r="N1" s="197"/>
      <c r="O1" s="197"/>
      <c r="P1" s="197"/>
      <c r="Q1" s="197"/>
      <c r="R1" s="197"/>
      <c r="S1" s="72"/>
      <c r="T1" s="72"/>
      <c r="U1" s="72"/>
    </row>
    <row r="2" customHeight="1" ht="6.0">
      <c r="A2" s="173"/>
      <c r="B2" s="196"/>
      <c r="C2" s="196"/>
      <c r="D2" s="197"/>
      <c r="E2" s="197"/>
      <c r="F2" s="197"/>
      <c r="G2" s="197"/>
      <c r="H2" s="197"/>
      <c r="I2" s="197"/>
      <c r="J2" s="197"/>
      <c r="K2" s="197"/>
      <c r="L2" s="197"/>
      <c r="M2" s="197"/>
      <c r="N2" s="197"/>
      <c r="O2" s="197"/>
      <c r="P2" s="197"/>
      <c r="Q2" s="197"/>
      <c r="R2" s="197"/>
      <c r="S2" s="72"/>
      <c r="T2" s="72"/>
      <c r="U2" s="72"/>
    </row>
    <row r="3" customHeight="1" ht="20.0">
      <c r="A3" s="72"/>
      <c r="B3" s="72"/>
      <c r="C3" s="198"/>
      <c r="D3" s="198"/>
      <c r="E3" s="198"/>
      <c r="F3" s="198"/>
      <c r="G3" s="198"/>
      <c r="H3" s="72"/>
      <c r="I3" s="72"/>
      <c r="J3" s="72"/>
      <c r="K3" s="72"/>
      <c r="L3" s="72"/>
      <c r="M3" s="72"/>
      <c r="N3" s="72"/>
      <c r="O3" s="199" t="s">
        <v>346</v>
      </c>
      <c r="P3" s="2"/>
      <c r="Q3" s="2"/>
      <c r="R3" s="2"/>
      <c r="S3" s="2"/>
      <c r="T3" s="2"/>
      <c r="U3" s="2"/>
    </row>
    <row r="4" customHeight="1" ht="16.0">
      <c r="A4" s="72"/>
      <c r="B4" s="72"/>
      <c r="C4" s="200"/>
      <c r="D4" s="201" t="s">
        <v>163</v>
      </c>
      <c r="E4" s="202"/>
      <c r="F4" s="202"/>
      <c r="G4" s="202"/>
      <c r="H4" s="202"/>
      <c r="I4" s="202"/>
      <c r="J4" s="202"/>
      <c r="K4" s="202"/>
      <c r="L4" s="202"/>
      <c r="M4" s="203"/>
      <c r="N4" s="72"/>
      <c r="O4" s="72"/>
      <c r="P4" s="72"/>
      <c r="Q4" s="204" t="s">
        <v>163</v>
      </c>
      <c r="R4" s="205"/>
      <c r="S4" s="205"/>
      <c r="T4" s="205"/>
      <c r="U4" s="206"/>
    </row>
    <row r="5" customHeight="1" ht="14.0">
      <c r="A5" s="72"/>
      <c r="B5" s="72"/>
      <c r="D5" s="207" t="s">
        <v>321</v>
      </c>
      <c r="E5" s="208" t="s">
        <v>333</v>
      </c>
      <c r="F5" s="208" t="s">
        <v>336</v>
      </c>
      <c r="G5" s="208" t="s">
        <v>339</v>
      </c>
      <c r="H5" s="209" t="s">
        <v>342</v>
      </c>
      <c r="I5" s="210" t="s">
        <v>342</v>
      </c>
      <c r="J5" s="211" t="s">
        <v>339</v>
      </c>
      <c r="K5" s="211" t="s">
        <v>336</v>
      </c>
      <c r="L5" s="211" t="s">
        <v>333</v>
      </c>
      <c r="M5" s="212" t="s">
        <v>321</v>
      </c>
      <c r="O5" s="213"/>
      <c r="P5" s="214"/>
      <c r="Q5" s="215" t="s">
        <v>321</v>
      </c>
      <c r="R5" s="216" t="s">
        <v>333</v>
      </c>
      <c r="S5" s="215" t="s">
        <v>336</v>
      </c>
      <c r="T5" s="215" t="s">
        <v>339</v>
      </c>
      <c r="U5" s="216" t="s">
        <v>342</v>
      </c>
    </row>
    <row r="6" customHeight="1" ht="52.0">
      <c r="A6" s="72"/>
      <c r="B6" s="217" t="s">
        <v>316</v>
      </c>
      <c r="C6" s="218" t="s">
        <v>342</v>
      </c>
      <c r="D6" s="219">
        <v>5.0</v>
      </c>
      <c r="E6" s="220">
        <v>10.0</v>
      </c>
      <c r="F6" s="221">
        <v>15.0</v>
      </c>
      <c r="G6" s="221">
        <v>20.0</v>
      </c>
      <c r="H6" s="222">
        <v>25.0</v>
      </c>
      <c r="I6" s="223">
        <v>-25.0</v>
      </c>
      <c r="J6" s="224">
        <v>-20.0</v>
      </c>
      <c r="K6" s="224">
        <v>-15.0</v>
      </c>
      <c r="L6" s="225">
        <v>-10.0</v>
      </c>
      <c r="M6" s="226">
        <v>-5.0</v>
      </c>
      <c r="N6" s="72"/>
      <c r="O6" s="227" t="s">
        <v>316</v>
      </c>
      <c r="P6" s="218" t="s">
        <v>342</v>
      </c>
      <c r="Q6" s="219">
        <v>21.0</v>
      </c>
      <c r="R6" s="220">
        <v>22.0</v>
      </c>
      <c r="S6" s="221">
        <v>23.0</v>
      </c>
      <c r="T6" s="221">
        <v>24.0</v>
      </c>
      <c r="U6" s="228">
        <v>25.0</v>
      </c>
    </row>
    <row r="7" customHeight="1" ht="52.0">
      <c r="A7" s="72"/>
      <c r="B7" s="229"/>
      <c r="C7" s="230" t="s">
        <v>339</v>
      </c>
      <c r="D7" s="231">
        <v>4.0</v>
      </c>
      <c r="E7" s="232">
        <v>8.0</v>
      </c>
      <c r="F7" s="233">
        <v>12.0</v>
      </c>
      <c r="G7" s="234">
        <v>16.0</v>
      </c>
      <c r="H7" s="235">
        <v>20.0</v>
      </c>
      <c r="I7" s="236">
        <v>-20.0</v>
      </c>
      <c r="J7" s="237">
        <v>-16.0</v>
      </c>
      <c r="K7" s="238">
        <v>-12.0</v>
      </c>
      <c r="L7" s="239">
        <v>-8.0</v>
      </c>
      <c r="M7" s="240">
        <v>-4.0</v>
      </c>
      <c r="N7" s="72"/>
      <c r="O7" s="229"/>
      <c r="P7" s="230" t="s">
        <v>339</v>
      </c>
      <c r="Q7" s="231">
        <v>16.0</v>
      </c>
      <c r="R7" s="232">
        <v>17.0</v>
      </c>
      <c r="S7" s="233">
        <v>18.0</v>
      </c>
      <c r="T7" s="234">
        <v>19.0</v>
      </c>
      <c r="U7" s="241">
        <v>20.0</v>
      </c>
    </row>
    <row r="8" customHeight="1" ht="52.0">
      <c r="A8" s="72"/>
      <c r="B8" s="229"/>
      <c r="C8" s="230" t="s">
        <v>336</v>
      </c>
      <c r="D8" s="231">
        <v>3.0</v>
      </c>
      <c r="E8" s="232">
        <v>6.0</v>
      </c>
      <c r="F8" s="233">
        <v>9.0</v>
      </c>
      <c r="G8" s="233">
        <v>12.0</v>
      </c>
      <c r="H8" s="235">
        <v>15.0</v>
      </c>
      <c r="I8" s="236">
        <v>-15.0</v>
      </c>
      <c r="J8" s="238">
        <v>-12.0</v>
      </c>
      <c r="K8" s="238">
        <v>-9.0</v>
      </c>
      <c r="L8" s="239">
        <v>-6.0</v>
      </c>
      <c r="M8" s="240">
        <v>-3.0</v>
      </c>
      <c r="N8" s="72"/>
      <c r="O8" s="229"/>
      <c r="P8" s="230" t="s">
        <v>336</v>
      </c>
      <c r="Q8" s="231">
        <v>11.0</v>
      </c>
      <c r="R8" s="232">
        <v>12.0</v>
      </c>
      <c r="S8" s="233">
        <v>13.0</v>
      </c>
      <c r="T8" s="233">
        <v>14.0</v>
      </c>
      <c r="U8" s="241">
        <v>15.0</v>
      </c>
    </row>
    <row r="9" customHeight="1" ht="52.0">
      <c r="A9" s="72"/>
      <c r="B9" s="229"/>
      <c r="C9" s="230" t="s">
        <v>333</v>
      </c>
      <c r="D9" s="231">
        <v>2.0</v>
      </c>
      <c r="E9" s="242">
        <v>4.0</v>
      </c>
      <c r="F9" s="232">
        <v>6.0</v>
      </c>
      <c r="G9" s="232">
        <v>8.0</v>
      </c>
      <c r="H9" s="243">
        <v>10.0</v>
      </c>
      <c r="I9" s="244">
        <v>-10.0</v>
      </c>
      <c r="J9" s="239">
        <v>-8.0</v>
      </c>
      <c r="K9" s="239">
        <v>-6.0</v>
      </c>
      <c r="L9" s="245">
        <v>-4.0</v>
      </c>
      <c r="M9" s="240">
        <v>-2.0</v>
      </c>
      <c r="N9" s="72"/>
      <c r="O9" s="229"/>
      <c r="P9" s="230" t="s">
        <v>333</v>
      </c>
      <c r="Q9" s="231">
        <v>6.0</v>
      </c>
      <c r="R9" s="242">
        <v>7.0</v>
      </c>
      <c r="S9" s="232">
        <v>8.0</v>
      </c>
      <c r="T9" s="232">
        <v>9.0</v>
      </c>
      <c r="U9" s="246">
        <v>10.0</v>
      </c>
    </row>
    <row r="10" customHeight="1" ht="52.0">
      <c r="A10" s="72"/>
      <c r="B10" s="247"/>
      <c r="C10" s="248" t="s">
        <v>321</v>
      </c>
      <c r="D10" s="249">
        <v>1.0</v>
      </c>
      <c r="E10" s="250">
        <v>2.0</v>
      </c>
      <c r="F10" s="250">
        <v>3.0</v>
      </c>
      <c r="G10" s="250">
        <v>4.0</v>
      </c>
      <c r="H10" s="251">
        <v>5.0</v>
      </c>
      <c r="I10" s="252">
        <v>-5.0</v>
      </c>
      <c r="J10" s="253">
        <v>-4.0</v>
      </c>
      <c r="K10" s="254">
        <v>-3.0</v>
      </c>
      <c r="L10" s="254">
        <v>-2.0</v>
      </c>
      <c r="M10" s="255">
        <v>-1.0</v>
      </c>
      <c r="N10" s="72"/>
      <c r="O10" s="247"/>
      <c r="P10" s="248" t="s">
        <v>321</v>
      </c>
      <c r="Q10" s="249">
        <v>1.0</v>
      </c>
      <c r="R10" s="250">
        <v>2.0</v>
      </c>
      <c r="S10" s="250">
        <v>3.0</v>
      </c>
      <c r="T10" s="250">
        <v>4.0</v>
      </c>
      <c r="U10" s="256">
        <v>5.0</v>
      </c>
    </row>
    <row r="11" customHeight="1" ht="20.0">
      <c r="A11" s="72"/>
      <c r="B11" s="72"/>
      <c r="C11" s="72"/>
      <c r="D11" s="257" t="s">
        <v>347</v>
      </c>
      <c r="E11" s="20"/>
      <c r="F11" s="20"/>
      <c r="G11" s="20"/>
      <c r="H11" s="20"/>
      <c r="I11" s="258" t="s">
        <v>348</v>
      </c>
      <c r="J11" s="202"/>
      <c r="K11" s="202"/>
      <c r="L11" s="202"/>
      <c r="M11" s="202"/>
      <c r="N11" s="72"/>
      <c r="O11" s="72"/>
      <c r="P11" s="72"/>
      <c r="Q11" s="72"/>
      <c r="R11" s="72"/>
      <c r="S11" s="72"/>
      <c r="T11" s="72"/>
      <c r="U11" s="72"/>
    </row>
    <row r="12" customHeight="1" ht="15.0"/>
  </sheetData>
  <mergeCells count="7">
    <mergeCell ref="Q4:U4"/>
    <mergeCell ref="B6:B10"/>
    <mergeCell ref="D11:H11"/>
    <mergeCell ref="D4:M4"/>
    <mergeCell ref="I11:M11"/>
    <mergeCell ref="O6:O10"/>
    <mergeCell ref="O3:U3"/>
  </mergeCells>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00B050"/>
  </sheetPr>
  <dimension ref="A1:C30"/>
  <sheetViews>
    <sheetView workbookViewId="0"/>
  </sheetViews>
  <sheetFormatPr defaultRowHeight="17.0" customHeight="1"/>
  <cols>
    <col min="1" max="1" width="2.51"/>
    <col min="2" max="2" width="37.49"/>
    <col min="3" max="8" width="8.74"/>
    <col min="9" max="9" width="72.47"/>
    <col min="10" max="26" width="8.74"/>
    <col min="27" max="1025" width="14.44"/>
  </cols>
  <sheetData>
    <row r="1" customHeight="1" ht="22.0">
      <c r="B1" s="259" t="s">
        <v>349</v>
      </c>
      <c r="C1" s="2"/>
      <c r="D1" s="2"/>
      <c r="E1" s="2"/>
      <c r="F1" s="2"/>
      <c r="G1" s="2"/>
      <c r="H1" s="2"/>
      <c r="I1" s="2"/>
    </row>
    <row r="2" customHeight="1" ht="9.0">
      <c r="B2" s="260"/>
      <c r="C2" s="260"/>
      <c r="D2" s="260"/>
      <c r="E2" s="260"/>
      <c r="F2" s="260"/>
      <c r="G2" s="260"/>
      <c r="H2" s="260"/>
      <c r="I2" s="260"/>
    </row>
    <row r="3" customHeight="1" ht="14.0">
      <c r="B3" s="261" t="s">
        <v>350</v>
      </c>
      <c r="C3" s="142"/>
      <c r="D3" s="142"/>
      <c r="E3" s="142"/>
      <c r="F3" s="142"/>
      <c r="G3" s="142"/>
      <c r="H3" s="142"/>
      <c r="I3" s="143"/>
    </row>
    <row r="4" customHeight="1" ht="14.0">
      <c r="B4" s="262" t="s">
        <v>177</v>
      </c>
      <c r="C4" s="263" t="s">
        <v>351</v>
      </c>
      <c r="D4" s="263"/>
      <c r="E4" s="263"/>
      <c r="F4" s="263"/>
      <c r="G4" s="263"/>
      <c r="H4" s="263"/>
      <c r="I4" s="264"/>
    </row>
    <row r="5" customHeight="1" ht="14.0">
      <c r="B5" s="262" t="s">
        <v>264</v>
      </c>
      <c r="C5" s="263" t="s">
        <v>352</v>
      </c>
      <c r="D5" s="263"/>
      <c r="E5" s="263"/>
      <c r="F5" s="263"/>
      <c r="G5" s="263"/>
      <c r="H5" s="263"/>
      <c r="I5" s="264"/>
    </row>
    <row r="6" customHeight="1" ht="5.0">
      <c r="B6" s="260"/>
      <c r="C6" s="260"/>
      <c r="D6" s="260"/>
      <c r="E6" s="260"/>
      <c r="F6" s="260"/>
      <c r="G6" s="260"/>
      <c r="H6" s="260"/>
      <c r="I6" s="260"/>
    </row>
    <row r="7" customHeight="1" ht="14.0">
      <c r="B7" s="261" t="s">
        <v>353</v>
      </c>
      <c r="C7" s="142"/>
      <c r="D7" s="142"/>
      <c r="E7" s="142"/>
      <c r="F7" s="142"/>
      <c r="G7" s="142"/>
      <c r="H7" s="142"/>
      <c r="I7" s="143"/>
    </row>
    <row r="8" customHeight="1" ht="14.0">
      <c r="B8" s="262" t="s">
        <v>290</v>
      </c>
      <c r="C8" s="265" t="s">
        <v>354</v>
      </c>
      <c r="D8" s="142"/>
      <c r="E8" s="142"/>
      <c r="F8" s="142"/>
      <c r="G8" s="142"/>
      <c r="H8" s="142"/>
      <c r="I8" s="143"/>
    </row>
    <row r="9" customHeight="1" ht="14.0">
      <c r="B9" s="262" t="s">
        <v>178</v>
      </c>
      <c r="C9" s="265" t="s">
        <v>355</v>
      </c>
      <c r="D9" s="142"/>
      <c r="E9" s="142"/>
      <c r="F9" s="142"/>
      <c r="G9" s="142"/>
      <c r="H9" s="142"/>
      <c r="I9" s="143"/>
    </row>
    <row r="10" customHeight="1" ht="14.0">
      <c r="B10" s="262" t="s">
        <v>356</v>
      </c>
      <c r="C10" s="265" t="s">
        <v>357</v>
      </c>
      <c r="D10" s="142"/>
      <c r="E10" s="142"/>
      <c r="F10" s="142"/>
      <c r="G10" s="142"/>
      <c r="H10" s="142"/>
      <c r="I10" s="143"/>
    </row>
    <row r="11" customHeight="1" ht="14.0">
      <c r="B11" s="262" t="s">
        <v>358</v>
      </c>
      <c r="C11" s="265" t="s">
        <v>359</v>
      </c>
      <c r="D11" s="142"/>
      <c r="E11" s="142"/>
      <c r="F11" s="142"/>
      <c r="G11" s="142"/>
      <c r="H11" s="142"/>
      <c r="I11" s="143"/>
    </row>
    <row r="12" customHeight="1" ht="14.0">
      <c r="B12" s="262" t="s">
        <v>360</v>
      </c>
      <c r="C12" s="265" t="s">
        <v>361</v>
      </c>
      <c r="D12" s="142"/>
      <c r="E12" s="142"/>
      <c r="F12" s="142"/>
      <c r="G12" s="142"/>
      <c r="H12" s="142"/>
      <c r="I12" s="143"/>
    </row>
    <row r="13" customHeight="1" ht="14.0">
      <c r="B13" s="262" t="s">
        <v>362</v>
      </c>
      <c r="C13" s="265" t="s">
        <v>363</v>
      </c>
      <c r="D13" s="142"/>
      <c r="E13" s="142"/>
      <c r="F13" s="142"/>
      <c r="G13" s="142"/>
      <c r="H13" s="142"/>
      <c r="I13" s="143"/>
    </row>
    <row r="14" customHeight="1" ht="6.0">
      <c r="B14" s="260"/>
      <c r="C14" s="266"/>
      <c r="D14" s="266"/>
      <c r="E14" s="266"/>
      <c r="F14" s="266"/>
      <c r="G14" s="266"/>
      <c r="H14" s="266"/>
      <c r="I14" s="266"/>
    </row>
    <row r="15" customHeight="1" ht="14.0">
      <c r="B15" s="261" t="s">
        <v>364</v>
      </c>
      <c r="C15" s="142"/>
      <c r="D15" s="142"/>
      <c r="E15" s="142"/>
      <c r="F15" s="142"/>
      <c r="G15" s="142"/>
      <c r="H15" s="142"/>
      <c r="I15" s="143"/>
    </row>
    <row r="16" customHeight="1" ht="14.0">
      <c r="B16" s="262" t="s">
        <v>181</v>
      </c>
      <c r="C16" s="263" t="s">
        <v>365</v>
      </c>
      <c r="D16" s="263"/>
      <c r="E16" s="263"/>
      <c r="F16" s="263"/>
      <c r="G16" s="263"/>
      <c r="H16" s="263"/>
      <c r="I16" s="263"/>
    </row>
    <row r="17" customHeight="1" ht="14.0">
      <c r="B17" s="262" t="s">
        <v>227</v>
      </c>
      <c r="C17" s="263" t="s">
        <v>366</v>
      </c>
      <c r="D17" s="263"/>
      <c r="E17" s="263"/>
      <c r="F17" s="263"/>
      <c r="G17" s="263"/>
      <c r="H17" s="263"/>
      <c r="I17" s="263"/>
    </row>
    <row r="18" customHeight="1" ht="14.0">
      <c r="B18" s="262" t="s">
        <v>367</v>
      </c>
      <c r="C18" s="263" t="s">
        <v>368</v>
      </c>
      <c r="D18" s="263"/>
      <c r="E18" s="263"/>
      <c r="F18" s="263"/>
      <c r="G18" s="263"/>
      <c r="H18" s="263"/>
      <c r="I18" s="263"/>
    </row>
    <row r="19" customHeight="1" ht="14.0">
      <c r="B19" s="262" t="s">
        <v>369</v>
      </c>
      <c r="C19" s="263" t="s">
        <v>370</v>
      </c>
      <c r="D19" s="263"/>
      <c r="E19" s="263"/>
      <c r="F19" s="263"/>
      <c r="G19" s="263"/>
      <c r="H19" s="263"/>
      <c r="I19" s="263"/>
    </row>
    <row r="20" customHeight="1" ht="5.0">
      <c r="B20" s="260"/>
      <c r="C20" s="266"/>
      <c r="D20" s="266"/>
      <c r="E20" s="266"/>
      <c r="F20" s="266"/>
      <c r="G20" s="266"/>
      <c r="H20" s="266"/>
      <c r="I20" s="266"/>
    </row>
    <row r="21" customHeight="1" ht="14.0">
      <c r="B21" s="261" t="s">
        <v>371</v>
      </c>
      <c r="C21" s="142"/>
      <c r="D21" s="142"/>
      <c r="E21" s="142"/>
      <c r="F21" s="142"/>
      <c r="G21" s="142"/>
      <c r="H21" s="142"/>
      <c r="I21" s="143"/>
    </row>
    <row r="22" customHeight="1" ht="14.0">
      <c r="B22" s="262" t="s">
        <v>372</v>
      </c>
      <c r="C22" s="265" t="s">
        <v>373</v>
      </c>
      <c r="D22" s="142"/>
      <c r="E22" s="142"/>
      <c r="F22" s="142"/>
      <c r="G22" s="142"/>
      <c r="H22" s="142"/>
      <c r="I22" s="143"/>
    </row>
    <row r="23" customHeight="1" ht="14.0">
      <c r="B23" s="262" t="s">
        <v>265</v>
      </c>
      <c r="C23" s="265" t="s">
        <v>374</v>
      </c>
      <c r="D23" s="142"/>
      <c r="E23" s="142"/>
      <c r="F23" s="142"/>
      <c r="G23" s="142"/>
      <c r="H23" s="142"/>
      <c r="I23" s="143"/>
    </row>
    <row r="24" customHeight="1" ht="14.0">
      <c r="B24" s="262" t="s">
        <v>375</v>
      </c>
      <c r="C24" s="265" t="s">
        <v>376</v>
      </c>
      <c r="D24" s="142"/>
      <c r="E24" s="142"/>
      <c r="F24" s="142"/>
      <c r="G24" s="142"/>
      <c r="H24" s="142"/>
      <c r="I24" s="143"/>
    </row>
    <row r="25" customHeight="1" ht="14.0">
      <c r="B25" s="262" t="s">
        <v>377</v>
      </c>
      <c r="C25" s="265" t="s">
        <v>378</v>
      </c>
      <c r="D25" s="142"/>
      <c r="E25" s="142"/>
      <c r="F25" s="142"/>
      <c r="G25" s="142"/>
      <c r="H25" s="142"/>
      <c r="I25" s="143"/>
    </row>
    <row r="26" customHeight="1" ht="5.0">
      <c r="B26" s="260"/>
      <c r="C26" s="260"/>
      <c r="D26" s="260"/>
      <c r="E26" s="260"/>
      <c r="F26" s="260"/>
      <c r="G26" s="260"/>
      <c r="H26" s="260"/>
      <c r="I26" s="260"/>
    </row>
    <row r="27" customHeight="1" ht="14.0">
      <c r="B27" s="261" t="s">
        <v>379</v>
      </c>
      <c r="C27" s="142"/>
      <c r="D27" s="142"/>
      <c r="E27" s="142"/>
      <c r="F27" s="142"/>
      <c r="G27" s="142"/>
      <c r="H27" s="142"/>
      <c r="I27" s="143"/>
    </row>
    <row r="28" customHeight="1" ht="14.0">
      <c r="B28" s="262" t="s">
        <v>179</v>
      </c>
      <c r="C28" s="265" t="s">
        <v>380</v>
      </c>
      <c r="D28" s="142"/>
      <c r="E28" s="142"/>
      <c r="F28" s="142"/>
      <c r="G28" s="142"/>
      <c r="H28" s="142"/>
      <c r="I28" s="143"/>
    </row>
    <row r="29" customHeight="1" ht="14.0">
      <c r="B29" s="262" t="s">
        <v>218</v>
      </c>
      <c r="C29" s="265" t="s">
        <v>381</v>
      </c>
      <c r="D29" s="142"/>
      <c r="E29" s="142"/>
      <c r="F29" s="142"/>
      <c r="G29" s="142"/>
      <c r="H29" s="142"/>
      <c r="I29" s="143"/>
    </row>
    <row r="30" customHeight="1" ht="14.0">
      <c r="B30" s="262" t="s">
        <v>197</v>
      </c>
      <c r="C30" s="265" t="s">
        <v>382</v>
      </c>
      <c r="D30" s="142"/>
      <c r="E30" s="142"/>
      <c r="F30" s="142"/>
      <c r="G30" s="142"/>
      <c r="H30" s="142"/>
      <c r="I30" s="143"/>
    </row>
    <row r="31" customHeight="1" ht="15.0"/>
  </sheetData>
  <mergeCells count="19">
    <mergeCell ref="B15:I15"/>
    <mergeCell ref="B7:I7"/>
    <mergeCell ref="B1:I1"/>
    <mergeCell ref="B27:I27"/>
    <mergeCell ref="B21:I21"/>
    <mergeCell ref="B3:I3"/>
    <mergeCell ref="C12:I12"/>
    <mergeCell ref="C10:I10"/>
    <mergeCell ref="C22:I22"/>
    <mergeCell ref="C13:I13"/>
    <mergeCell ref="C8:I8"/>
    <mergeCell ref="C28:I28"/>
    <mergeCell ref="C29:I29"/>
    <mergeCell ref="C30:I30"/>
    <mergeCell ref="C25:I25"/>
    <mergeCell ref="C23:I23"/>
    <mergeCell ref="C24:I24"/>
    <mergeCell ref="C9:I9"/>
    <mergeCell ref="C11:I11"/>
  </mergeCells>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00B050"/>
  </sheetPr>
  <dimension ref="A1:EI112"/>
  <sheetViews>
    <sheetView workbookViewId="0"/>
  </sheetViews>
  <sheetFormatPr defaultRowHeight="17.0" customHeight="1"/>
  <cols>
    <col min="1" max="1" width="2.11"/>
    <col min="2" max="2" width="17.48"/>
    <col min="3" max="3" width="46.5"/>
    <col min="4" max="5" width="15.76"/>
    <col min="6" max="6" width="1.72"/>
    <col min="7" max="7" width="13.77"/>
    <col min="8" max="8" width="14.04"/>
    <col min="9" max="9" width="1.58"/>
    <col min="10" max="10" width="16.56"/>
    <col min="11" max="11" width="17.75"/>
    <col min="12" max="13" width="16.82"/>
    <col min="14" max="14" width="9.14"/>
    <col min="15" max="15" width="11.79"/>
    <col min="16" max="16" width="12.58"/>
    <col min="17" max="17" width="1.32"/>
    <col min="18" max="18" width="15.1"/>
    <col min="19" max="19" width="20.13"/>
    <col min="20" max="20" width="18.94"/>
    <col min="21" max="21" width="14.97"/>
    <col min="22" max="22" width="0.79"/>
    <col min="23" max="23" width="21.99"/>
    <col min="24" max="24" width="0.66"/>
    <col min="25" max="25" width="16.56"/>
    <col min="26" max="26" width="17.75"/>
    <col min="27" max="27" width="16.82"/>
    <col min="28" max="28" width="18.54"/>
    <col min="29" max="29" width="17.48"/>
    <col min="30" max="30" width="14.04"/>
    <col min="31" max="31" width="25.43"/>
    <col min="32" max="32" width="0.66"/>
    <col min="33" max="33" width="16.95"/>
    <col min="34" max="34" width="20.53"/>
    <col min="35" max="35" width="19.07"/>
    <col min="36" max="36" width="17.09"/>
    <col min="37" max="37" width="0.66"/>
    <col min="38" max="38" width="17.75"/>
    <col min="39" max="39" width="10.73"/>
    <col min="40" max="88" width="9.14"/>
    <col min="89" max="89" width="18.94"/>
    <col min="90" max="90" width="9.93"/>
    <col min="91" max="105" width="9.14"/>
    <col min="106" max="107" width="8.47"/>
    <col min="108" max="108" width="8.21"/>
    <col min="109" max="109" width="8.74"/>
    <col min="110" max="111" width="8.47"/>
    <col min="112" max="112" width="8.74"/>
    <col min="113" max="113" width="8.47"/>
    <col min="114" max="114" width="7.94"/>
    <col min="115" max="139" width="9.14"/>
    <col min="140" max="1025" width="14.44"/>
  </cols>
  <sheetData>
    <row r="1" customHeight="1" ht="15.0"/>
    <row r="2" customHeight="1" ht="26.0">
      <c r="B2" s="173" t="s">
        <v>383</v>
      </c>
      <c r="C2" s="2"/>
      <c r="D2" s="2"/>
      <c r="E2" s="2"/>
      <c r="F2" s="2"/>
      <c r="G2" s="2"/>
      <c r="H2" s="2"/>
      <c r="I2" s="2"/>
      <c r="J2" s="146"/>
      <c r="K2" s="147"/>
      <c r="L2" s="146"/>
      <c r="M2" s="146"/>
      <c r="N2" s="146"/>
      <c r="O2" s="147"/>
      <c r="P2" s="146"/>
      <c r="Q2" s="146"/>
      <c r="R2" s="146"/>
      <c r="S2" s="146"/>
      <c r="T2" s="146"/>
      <c r="U2" s="146"/>
      <c r="V2" s="146"/>
      <c r="W2" s="146"/>
      <c r="X2" s="146"/>
      <c r="Y2" s="147"/>
      <c r="Z2" s="267" t="s">
        <v>384</v>
      </c>
      <c r="AA2" s="268" t="s">
        <v>119</v>
      </c>
      <c r="AB2" s="143"/>
      <c r="AC2" s="269" t="e">
        <f>SUM(Current_Weighted_Threat)</f>
        <v>#NAME?</v>
      </c>
      <c r="AD2" s="268" t="s">
        <v>385</v>
      </c>
      <c r="AE2" s="143"/>
      <c r="AF2" s="270" t="e">
        <f>SUM(Target_Weighted_Threat)</f>
        <v>#NAME?</v>
      </c>
      <c r="AG2" s="143"/>
      <c r="AH2" s="146"/>
      <c r="AI2" s="146"/>
      <c r="AJ2" s="146"/>
      <c r="AK2" s="146"/>
      <c r="AL2" s="146"/>
      <c r="AM2" s="147"/>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row>
    <row r="3" customHeight="1" ht="25.0">
      <c r="B3" s="146"/>
      <c r="C3" s="146"/>
      <c r="D3" s="147"/>
      <c r="E3" s="147"/>
      <c r="F3" s="146"/>
      <c r="G3" s="146"/>
      <c r="H3" s="146"/>
      <c r="I3" s="146"/>
      <c r="J3" s="146"/>
      <c r="K3" s="147"/>
      <c r="L3" s="146"/>
      <c r="M3" s="146"/>
      <c r="N3" s="146"/>
      <c r="O3" s="147"/>
      <c r="P3" s="146"/>
      <c r="Q3" s="146"/>
      <c r="R3" s="146"/>
      <c r="S3" s="146"/>
      <c r="T3" s="146"/>
      <c r="U3" s="146"/>
      <c r="V3" s="146"/>
      <c r="W3" s="146"/>
      <c r="X3" s="146"/>
      <c r="Y3" s="147"/>
      <c r="Z3" s="164"/>
      <c r="AA3" s="268" t="s">
        <v>121</v>
      </c>
      <c r="AB3" s="143"/>
      <c r="AC3" s="269" t="e">
        <f>SUM(Current_Weighted_Opps)</f>
        <v>#NAME?</v>
      </c>
      <c r="AD3" s="268" t="s">
        <v>386</v>
      </c>
      <c r="AE3" s="143"/>
      <c r="AF3" s="270" t="e">
        <f>SUM(Target_Weighted_Opps)</f>
        <v>#NAME?</v>
      </c>
      <c r="AG3" s="143"/>
      <c r="AH3" s="146"/>
      <c r="AI3" s="146"/>
      <c r="AJ3" s="146"/>
      <c r="AK3" s="146"/>
      <c r="AL3" s="146"/>
      <c r="AM3" s="147"/>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row>
    <row r="4" customHeight="1" ht="25.0">
      <c r="B4" s="146"/>
      <c r="C4" s="146"/>
      <c r="D4" s="147"/>
      <c r="E4" s="147"/>
      <c r="F4" s="146"/>
      <c r="G4" s="146"/>
      <c r="H4" s="146"/>
      <c r="I4" s="146"/>
      <c r="J4" s="146"/>
      <c r="K4" s="147"/>
      <c r="L4" s="146"/>
      <c r="M4" s="146"/>
      <c r="N4" s="146"/>
      <c r="O4" s="147"/>
      <c r="P4" s="146"/>
      <c r="Q4" s="146"/>
      <c r="R4" s="146"/>
      <c r="S4" s="146"/>
      <c r="T4" s="146"/>
      <c r="U4" s="146"/>
      <c r="V4" s="146"/>
      <c r="W4" s="146"/>
      <c r="X4" s="146"/>
      <c r="Y4" s="147"/>
      <c r="Z4" s="164"/>
      <c r="AA4" s="268" t="s">
        <v>387</v>
      </c>
      <c r="AB4" s="143"/>
      <c r="AC4" s="269" t="e">
        <f>MAX(Threat_Cost)</f>
        <v>#NAME?</v>
      </c>
      <c r="AD4" s="268" t="s">
        <v>388</v>
      </c>
      <c r="AE4" s="143"/>
      <c r="AF4" s="270" t="e">
        <f>MAX(Target_Impacts)</f>
        <v>#NAME?</v>
      </c>
      <c r="AG4" s="143"/>
      <c r="AH4" s="146"/>
      <c r="AI4" s="146"/>
      <c r="AJ4" s="146"/>
      <c r="AK4" s="146"/>
      <c r="AL4" s="146"/>
      <c r="AM4" s="147"/>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row>
    <row r="5" customHeight="1" ht="25.0">
      <c r="B5" s="146"/>
      <c r="C5" s="146"/>
      <c r="D5" s="147"/>
      <c r="E5" s="147"/>
      <c r="F5" s="146"/>
      <c r="G5" s="146"/>
      <c r="H5" s="146"/>
      <c r="I5" s="146"/>
      <c r="J5" s="146"/>
      <c r="K5" s="147"/>
      <c r="L5" s="146"/>
      <c r="M5" s="146"/>
      <c r="N5" s="146"/>
      <c r="O5" s="147"/>
      <c r="P5" s="146"/>
      <c r="Q5" s="146"/>
      <c r="R5" s="146"/>
      <c r="S5" s="146"/>
      <c r="T5" s="146"/>
      <c r="U5" s="146"/>
      <c r="V5" s="146"/>
      <c r="W5" s="146"/>
      <c r="X5" s="146"/>
      <c r="Y5" s="147"/>
      <c r="Z5" s="164"/>
      <c r="AA5" s="268" t="s">
        <v>389</v>
      </c>
      <c r="AB5" s="143"/>
      <c r="AC5" s="269" t="e">
        <f>SUM(Validated_Treat_Cost)</f>
        <v>#NAME?</v>
      </c>
      <c r="AD5" s="268" t="s">
        <v>390</v>
      </c>
      <c r="AE5" s="143"/>
      <c r="AF5" s="270" t="e">
        <f>MAX(Target_Weighted_Total,Target_Max_Threat)</f>
        <v>#NAME?</v>
      </c>
      <c r="AG5" s="143"/>
      <c r="AH5" s="146"/>
      <c r="AI5" s="146"/>
      <c r="AJ5" s="146"/>
      <c r="AK5" s="146"/>
      <c r="AL5" s="146"/>
      <c r="AM5" s="147"/>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row>
    <row r="6" customHeight="1" ht="23.0">
      <c r="B6" s="146"/>
      <c r="C6" s="146"/>
      <c r="D6" s="147"/>
      <c r="E6" s="147"/>
      <c r="F6" s="146"/>
      <c r="G6" s="146"/>
      <c r="H6" s="146"/>
      <c r="I6" s="146"/>
      <c r="J6" s="146"/>
      <c r="K6" s="147"/>
      <c r="L6" s="146"/>
      <c r="M6" s="146"/>
      <c r="N6" s="146"/>
      <c r="O6" s="147"/>
      <c r="P6" s="146"/>
      <c r="Q6" s="146"/>
      <c r="R6" s="146"/>
      <c r="S6" s="146"/>
      <c r="T6" s="146"/>
      <c r="U6" s="146"/>
      <c r="V6" s="146"/>
      <c r="W6" s="146"/>
      <c r="X6" s="146"/>
      <c r="Y6" s="147"/>
      <c r="Z6" s="164"/>
      <c r="AA6" s="268" t="s">
        <v>391</v>
      </c>
      <c r="AB6" s="142"/>
      <c r="AC6" s="271" t="e">
        <f>MAX(Current_Max_Threat,Current_Weighted_Total)</f>
        <v>#NAME?</v>
      </c>
      <c r="AD6" s="147"/>
      <c r="AE6" s="146"/>
      <c r="AF6" s="146"/>
      <c r="AG6" s="146"/>
      <c r="AH6" s="146"/>
      <c r="AI6" s="146"/>
      <c r="AJ6" s="146"/>
      <c r="AK6" s="146"/>
      <c r="AL6" s="146"/>
      <c r="AM6" s="147"/>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row>
    <row r="7" customHeight="1" ht="7.0">
      <c r="B7" s="146"/>
      <c r="C7" s="146"/>
      <c r="D7" s="147"/>
      <c r="E7" s="147"/>
      <c r="F7" s="146"/>
      <c r="G7" s="146"/>
      <c r="H7" s="146"/>
      <c r="I7" s="146"/>
      <c r="J7" s="146"/>
      <c r="K7" s="147"/>
      <c r="L7" s="146"/>
      <c r="M7" s="146"/>
      <c r="N7" s="146"/>
      <c r="O7" s="147"/>
      <c r="P7" s="146"/>
      <c r="Q7" s="146"/>
      <c r="R7" s="146"/>
      <c r="S7" s="146"/>
      <c r="T7" s="146"/>
      <c r="U7" s="146"/>
      <c r="V7" s="146"/>
      <c r="W7" s="146"/>
      <c r="X7" s="146"/>
      <c r="Y7" s="147"/>
      <c r="Z7" s="147"/>
      <c r="AA7" s="147"/>
      <c r="AB7" s="146"/>
      <c r="AC7" s="146"/>
      <c r="AD7" s="147"/>
      <c r="AE7" s="146"/>
      <c r="AF7" s="146"/>
      <c r="AG7" s="146"/>
      <c r="AH7" s="146"/>
      <c r="AI7" s="146"/>
      <c r="AJ7" s="146"/>
      <c r="AK7" s="146"/>
      <c r="AL7" s="146"/>
      <c r="AM7" s="147"/>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row>
    <row r="8" customHeight="1" ht="6.0">
      <c r="B8" s="146"/>
      <c r="C8" s="146"/>
      <c r="D8" s="147"/>
      <c r="E8" s="147"/>
      <c r="F8" s="146"/>
      <c r="G8" s="146"/>
      <c r="H8" s="146"/>
      <c r="I8" s="146"/>
      <c r="J8" s="146"/>
      <c r="K8" s="147"/>
      <c r="L8" s="146"/>
      <c r="M8" s="146"/>
      <c r="N8" s="146"/>
      <c r="O8" s="147"/>
      <c r="P8" s="146"/>
      <c r="Q8" s="146"/>
      <c r="R8" s="146"/>
      <c r="S8" s="146"/>
      <c r="T8" s="146"/>
      <c r="U8" s="146"/>
      <c r="V8" s="146"/>
      <c r="W8" s="146"/>
      <c r="X8" s="146"/>
      <c r="Y8" s="147"/>
      <c r="Z8" s="147"/>
      <c r="AA8" s="147"/>
      <c r="AB8" s="146"/>
      <c r="AC8" s="146"/>
      <c r="AD8" s="147"/>
      <c r="AE8" s="146"/>
      <c r="AF8" s="146"/>
      <c r="AG8" s="146"/>
      <c r="AH8" s="146"/>
      <c r="AI8" s="146"/>
      <c r="AJ8" s="146"/>
      <c r="AK8" s="146"/>
      <c r="AL8" s="146"/>
      <c r="AM8" s="147"/>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row>
    <row r="9" customHeight="1" ht="28.0">
      <c r="B9" s="146"/>
      <c r="C9" s="146"/>
      <c r="D9" s="147"/>
      <c r="E9" s="147"/>
      <c r="F9" s="146"/>
      <c r="G9" s="146"/>
      <c r="H9" s="146"/>
      <c r="I9" s="146"/>
      <c r="J9" s="146"/>
      <c r="K9" s="147"/>
      <c r="L9" s="146"/>
      <c r="M9" s="146"/>
      <c r="N9" s="146"/>
      <c r="O9" s="147"/>
      <c r="P9" s="146"/>
      <c r="Q9" s="146"/>
      <c r="R9" s="146"/>
      <c r="S9" s="146"/>
      <c r="T9" s="146"/>
      <c r="U9" s="146"/>
      <c r="V9" s="146"/>
      <c r="W9" s="146"/>
      <c r="X9" s="146"/>
      <c r="Y9" s="147"/>
      <c r="Z9" s="147"/>
      <c r="AA9" s="147"/>
      <c r="AB9" s="146"/>
      <c r="AC9" s="146"/>
      <c r="AD9" s="147"/>
      <c r="AE9" s="146"/>
      <c r="AF9" s="146"/>
      <c r="AG9" s="146"/>
      <c r="AH9" s="146"/>
      <c r="AI9" s="146"/>
      <c r="AJ9" s="146"/>
      <c r="AK9" s="146"/>
      <c r="AL9" s="272" t="s">
        <v>392</v>
      </c>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EI9" s="273"/>
    </row>
    <row r="10" customHeight="1" ht="31.0">
      <c r="B10" s="274" t="s">
        <v>393</v>
      </c>
      <c r="C10" s="183"/>
      <c r="D10" s="183"/>
      <c r="E10" s="275"/>
      <c r="F10" s="146"/>
      <c r="G10" s="274" t="s">
        <v>394</v>
      </c>
      <c r="H10" s="275"/>
      <c r="I10" s="146"/>
      <c r="J10" s="276" t="s">
        <v>395</v>
      </c>
      <c r="K10" s="277"/>
      <c r="L10" s="277"/>
      <c r="M10" s="277"/>
      <c r="N10" s="277"/>
      <c r="O10" s="277"/>
      <c r="P10" s="12"/>
      <c r="Q10" s="146"/>
      <c r="R10" s="276" t="s">
        <v>396</v>
      </c>
      <c r="S10" s="277"/>
      <c r="T10" s="277"/>
      <c r="U10" s="12"/>
      <c r="V10" s="146"/>
      <c r="W10" s="278" t="s">
        <v>397</v>
      </c>
      <c r="X10" s="146"/>
      <c r="Y10" s="276" t="s">
        <v>398</v>
      </c>
      <c r="Z10" s="277"/>
      <c r="AA10" s="277"/>
      <c r="AB10" s="277"/>
      <c r="AC10" s="277"/>
      <c r="AD10" s="277"/>
      <c r="AE10" s="12"/>
      <c r="AF10" s="146"/>
      <c r="AG10" s="276" t="s">
        <v>399</v>
      </c>
      <c r="AH10" s="277"/>
      <c r="AI10" s="277"/>
      <c r="AJ10" s="12"/>
      <c r="AK10" s="146"/>
      <c r="AL10" s="279" t="s">
        <v>400</v>
      </c>
      <c r="AM10" s="280">
        <v>25.0</v>
      </c>
      <c r="AN10" s="281">
        <v>24.0</v>
      </c>
      <c r="AO10" s="281">
        <v>23.0</v>
      </c>
      <c r="AP10" s="281">
        <v>22.0</v>
      </c>
      <c r="AQ10" s="281">
        <v>21.0</v>
      </c>
      <c r="AR10" s="281">
        <v>20.0</v>
      </c>
      <c r="AS10" s="281">
        <v>19.0</v>
      </c>
      <c r="AT10" s="281">
        <v>18.0</v>
      </c>
      <c r="AU10" s="281">
        <v>17.0</v>
      </c>
      <c r="AV10" s="281">
        <v>16.0</v>
      </c>
      <c r="AW10" s="281">
        <v>15.0</v>
      </c>
      <c r="AX10" s="281">
        <v>14.0</v>
      </c>
      <c r="AY10" s="281">
        <v>13.0</v>
      </c>
      <c r="AZ10" s="281">
        <v>12.0</v>
      </c>
      <c r="BA10" s="281">
        <v>11.0</v>
      </c>
      <c r="BB10" s="281">
        <v>10.0</v>
      </c>
      <c r="BC10" s="281">
        <v>9.0</v>
      </c>
      <c r="BD10" s="281">
        <v>8.0</v>
      </c>
      <c r="BE10" s="281">
        <v>7.0</v>
      </c>
      <c r="BF10" s="281">
        <v>6.0</v>
      </c>
      <c r="BG10" s="281">
        <v>5.0</v>
      </c>
      <c r="BH10" s="281">
        <v>4.0</v>
      </c>
      <c r="BI10" s="281">
        <v>3.0</v>
      </c>
      <c r="BJ10" s="281">
        <v>2.0</v>
      </c>
      <c r="BK10" s="281">
        <v>1.0</v>
      </c>
      <c r="BL10" s="281">
        <v>-1.0</v>
      </c>
      <c r="BM10" s="281">
        <v>-2.0</v>
      </c>
      <c r="BN10" s="281">
        <v>-3.0</v>
      </c>
      <c r="BO10" s="281">
        <v>-4.0</v>
      </c>
      <c r="BP10" s="281">
        <v>-5.0</v>
      </c>
      <c r="BQ10" s="281">
        <v>-6.0</v>
      </c>
      <c r="BR10" s="281">
        <v>-7.0</v>
      </c>
      <c r="BS10" s="281">
        <v>-8.0</v>
      </c>
      <c r="BT10" s="281">
        <v>-9.0</v>
      </c>
      <c r="BU10" s="281">
        <v>-10.0</v>
      </c>
      <c r="BV10" s="281">
        <v>-11.0</v>
      </c>
      <c r="BW10" s="281">
        <v>-12.0</v>
      </c>
      <c r="BX10" s="281">
        <v>-13.0</v>
      </c>
      <c r="BY10" s="281">
        <v>-14.0</v>
      </c>
      <c r="BZ10" s="281">
        <v>-15.0</v>
      </c>
      <c r="CA10" s="281">
        <v>-16.0</v>
      </c>
      <c r="CB10" s="281">
        <v>-17.0</v>
      </c>
      <c r="CC10" s="281">
        <v>-18.0</v>
      </c>
      <c r="CD10" s="281">
        <v>-19.0</v>
      </c>
      <c r="CE10" s="281">
        <v>-20.0</v>
      </c>
      <c r="CF10" s="281">
        <v>-21.0</v>
      </c>
      <c r="CG10" s="281">
        <v>-22.0</v>
      </c>
      <c r="CH10" s="281">
        <v>-23.0</v>
      </c>
      <c r="CI10" s="281">
        <v>-24.0</v>
      </c>
      <c r="CJ10" s="282">
        <v>-25.0</v>
      </c>
      <c r="CK10" s="279" t="s">
        <v>400</v>
      </c>
      <c r="CL10" s="283">
        <v>25.0</v>
      </c>
      <c r="CM10" s="284">
        <v>24.0</v>
      </c>
      <c r="CN10" s="284">
        <v>23.0</v>
      </c>
      <c r="CO10" s="284">
        <v>22.0</v>
      </c>
      <c r="CP10" s="284">
        <v>21.0</v>
      </c>
      <c r="CQ10" s="284">
        <v>20.0</v>
      </c>
      <c r="CR10" s="284">
        <v>19.0</v>
      </c>
      <c r="CS10" s="284">
        <v>18.0</v>
      </c>
      <c r="CT10" s="284">
        <v>17.0</v>
      </c>
      <c r="CU10" s="284">
        <v>16.0</v>
      </c>
      <c r="CV10" s="284">
        <v>15.0</v>
      </c>
      <c r="CW10" s="284">
        <v>14.0</v>
      </c>
      <c r="CX10" s="284">
        <v>13.0</v>
      </c>
      <c r="CY10" s="284">
        <v>12.0</v>
      </c>
      <c r="CZ10" s="284">
        <v>11.0</v>
      </c>
      <c r="DA10" s="284">
        <v>10.0</v>
      </c>
      <c r="DB10" s="284">
        <v>9.0</v>
      </c>
      <c r="DC10" s="284">
        <v>8.0</v>
      </c>
      <c r="DD10" s="284">
        <v>7.0</v>
      </c>
      <c r="DE10" s="284">
        <v>6.0</v>
      </c>
      <c r="DF10" s="284">
        <v>5.0</v>
      </c>
      <c r="DG10" s="284">
        <v>4.0</v>
      </c>
      <c r="DH10" s="284">
        <v>3.0</v>
      </c>
      <c r="DI10" s="284">
        <v>2.0</v>
      </c>
      <c r="DJ10" s="284">
        <v>1.0</v>
      </c>
      <c r="DK10" s="284">
        <v>-1.0</v>
      </c>
      <c r="DL10" s="284">
        <v>-2.0</v>
      </c>
      <c r="DM10" s="284">
        <v>-3.0</v>
      </c>
      <c r="DN10" s="284">
        <v>-4.0</v>
      </c>
      <c r="DO10" s="284">
        <v>-5.0</v>
      </c>
      <c r="DP10" s="284">
        <v>-6.0</v>
      </c>
      <c r="DQ10" s="284">
        <v>-7.0</v>
      </c>
      <c r="DR10" s="284">
        <v>-8.0</v>
      </c>
      <c r="DS10" s="284">
        <v>-9.0</v>
      </c>
      <c r="DT10" s="284">
        <v>-10.0</v>
      </c>
      <c r="DU10" s="284">
        <v>-11.0</v>
      </c>
      <c r="DV10" s="284">
        <v>-12.0</v>
      </c>
      <c r="DW10" s="284">
        <v>-13.0</v>
      </c>
      <c r="DX10" s="284">
        <v>-14.0</v>
      </c>
      <c r="DY10" s="284">
        <v>-15.0</v>
      </c>
      <c r="DZ10" s="284">
        <v>-16.0</v>
      </c>
      <c r="EA10" s="284">
        <v>-17.0</v>
      </c>
      <c r="EB10" s="284">
        <v>-18.0</v>
      </c>
      <c r="EC10" s="284">
        <v>-19.0</v>
      </c>
      <c r="ED10" s="284">
        <v>-20.0</v>
      </c>
      <c r="EE10" s="284">
        <v>-21.0</v>
      </c>
      <c r="EF10" s="284">
        <v>-22.0</v>
      </c>
      <c r="EG10" s="284">
        <v>-23.0</v>
      </c>
      <c r="EH10" s="284">
        <v>-24.0</v>
      </c>
      <c r="EI10" s="285">
        <v>-25.0</v>
      </c>
    </row>
    <row r="11" customHeight="1" ht="42.0">
      <c r="B11" s="286" t="s">
        <v>38</v>
      </c>
      <c r="C11" s="287" t="s">
        <v>41</v>
      </c>
      <c r="D11" s="288" t="s">
        <v>49</v>
      </c>
      <c r="E11" s="289" t="s">
        <v>159</v>
      </c>
      <c r="F11" s="146"/>
      <c r="G11" s="290" t="s">
        <v>401</v>
      </c>
      <c r="H11" s="291" t="s">
        <v>402</v>
      </c>
      <c r="I11" s="146"/>
      <c r="J11" s="292" t="s">
        <v>403</v>
      </c>
      <c r="K11" s="293" t="s">
        <v>404</v>
      </c>
      <c r="L11" s="293" t="s">
        <v>405</v>
      </c>
      <c r="M11" s="293" t="s">
        <v>406</v>
      </c>
      <c r="N11" s="293" t="s">
        <v>407</v>
      </c>
      <c r="O11" s="293" t="s">
        <v>408</v>
      </c>
      <c r="P11" s="294" t="s">
        <v>89</v>
      </c>
      <c r="Q11" s="146"/>
      <c r="R11" s="295" t="s">
        <v>409</v>
      </c>
      <c r="S11" s="296" t="s">
        <v>410</v>
      </c>
      <c r="T11" s="296" t="s">
        <v>411</v>
      </c>
      <c r="U11" s="297" t="s">
        <v>412</v>
      </c>
      <c r="V11" s="146"/>
      <c r="W11" s="298" t="s">
        <v>413</v>
      </c>
      <c r="X11" s="146"/>
      <c r="Y11" s="295" t="s">
        <v>403</v>
      </c>
      <c r="Z11" s="296" t="s">
        <v>404</v>
      </c>
      <c r="AA11" s="296" t="s">
        <v>405</v>
      </c>
      <c r="AB11" s="296" t="s">
        <v>406</v>
      </c>
      <c r="AC11" s="296" t="s">
        <v>407</v>
      </c>
      <c r="AD11" s="296" t="s">
        <v>408</v>
      </c>
      <c r="AE11" s="297" t="s">
        <v>89</v>
      </c>
      <c r="AF11" s="146"/>
      <c r="AG11" s="295" t="s">
        <v>409</v>
      </c>
      <c r="AH11" s="296" t="s">
        <v>414</v>
      </c>
      <c r="AI11" s="296" t="s">
        <v>415</v>
      </c>
      <c r="AJ11" s="297" t="s">
        <v>412</v>
      </c>
      <c r="AK11" s="146"/>
      <c r="AL11" s="299" t="s">
        <v>416</v>
      </c>
      <c r="AM11" s="300" t="s">
        <f>"Current "&amp;AM10</f>
        <v>417</v>
      </c>
      <c r="AN11" s="300" t="s">
        <f>"Current"&amp;AN10</f>
        <v>418</v>
      </c>
      <c r="AO11" s="300" t="s">
        <f>"Current"&amp;AO10</f>
        <v>419</v>
      </c>
      <c r="AP11" s="300" t="s">
        <f>"Current"&amp;AP10</f>
        <v>420</v>
      </c>
      <c r="AQ11" s="300" t="s">
        <f>"Current"&amp;AQ10</f>
        <v>421</v>
      </c>
      <c r="AR11" s="300" t="s">
        <f>"Current"&amp;AR10</f>
        <v>422</v>
      </c>
      <c r="AS11" s="300" t="s">
        <f>"Current"&amp;AS10</f>
        <v>423</v>
      </c>
      <c r="AT11" s="300" t="s">
        <f>"Current"&amp;AT10</f>
        <v>424</v>
      </c>
      <c r="AU11" s="300" t="s">
        <f>"Current"&amp;AU10</f>
        <v>425</v>
      </c>
      <c r="AV11" s="300" t="s">
        <f>"Current"&amp;AV10</f>
        <v>426</v>
      </c>
      <c r="AW11" s="300" t="s">
        <f>"Current"&amp;AW10</f>
        <v>427</v>
      </c>
      <c r="AX11" s="300" t="s">
        <f>"Current"&amp;AX10</f>
        <v>428</v>
      </c>
      <c r="AY11" s="300" t="s">
        <f>"Current"&amp;AY10</f>
        <v>429</v>
      </c>
      <c r="AZ11" s="300" t="s">
        <f>"Current"&amp;AZ10</f>
        <v>430</v>
      </c>
      <c r="BA11" s="300" t="s">
        <f>"Current"&amp;BA10</f>
        <v>431</v>
      </c>
      <c r="BB11" s="300" t="s">
        <f>"Current"&amp;BB10</f>
        <v>432</v>
      </c>
      <c r="BC11" s="300" t="s">
        <f>"Current"&amp;BC10</f>
        <v>433</v>
      </c>
      <c r="BD11" s="300" t="s">
        <f>"Current"&amp;BD10</f>
        <v>434</v>
      </c>
      <c r="BE11" s="300" t="s">
        <f>"Current"&amp;BE10</f>
        <v>435</v>
      </c>
      <c r="BF11" s="300" t="s">
        <f>"Current"&amp;BF10</f>
        <v>436</v>
      </c>
      <c r="BG11" s="300" t="s">
        <f>"Current"&amp;BG10</f>
        <v>437</v>
      </c>
      <c r="BH11" s="300" t="s">
        <f>"Current"&amp;BH10</f>
        <v>438</v>
      </c>
      <c r="BI11" s="300" t="s">
        <f>"Current"&amp;BI10</f>
        <v>439</v>
      </c>
      <c r="BJ11" s="300" t="s">
        <f>"Current"&amp;BJ10</f>
        <v>440</v>
      </c>
      <c r="BK11" s="300" t="s">
        <f>"Current"&amp;BK10</f>
        <v>441</v>
      </c>
      <c r="BL11" s="300" t="s">
        <f>"Current    "&amp;BL10</f>
        <v>442</v>
      </c>
      <c r="BM11" s="300" t="s">
        <f>"Current    "&amp;BM10</f>
        <v>443</v>
      </c>
      <c r="BN11" s="300" t="s">
        <f>"Current    "&amp;BN10</f>
        <v>444</v>
      </c>
      <c r="BO11" s="300" t="s">
        <f>"Current    "&amp;BO10</f>
        <v>445</v>
      </c>
      <c r="BP11" s="300" t="s">
        <f>"Current    "&amp;BP10</f>
        <v>446</v>
      </c>
      <c r="BQ11" s="300" t="s">
        <f>"Current    "&amp;BQ10</f>
        <v>447</v>
      </c>
      <c r="BR11" s="300" t="s">
        <f>"Current    "&amp;BR10</f>
        <v>448</v>
      </c>
      <c r="BS11" s="300" t="s">
        <f>"Current    "&amp;BS10</f>
        <v>449</v>
      </c>
      <c r="BT11" s="300" t="s">
        <f>"Current    "&amp;BT10</f>
        <v>450</v>
      </c>
      <c r="BU11" s="300" t="s">
        <f>"Current    "&amp;BU10</f>
        <v>451</v>
      </c>
      <c r="BV11" s="300" t="s">
        <f>"Current    "&amp;BV10</f>
        <v>452</v>
      </c>
      <c r="BW11" s="300" t="s">
        <f>"Current    "&amp;BW10</f>
        <v>453</v>
      </c>
      <c r="BX11" s="300" t="s">
        <f>"Current    "&amp;BX10</f>
        <v>454</v>
      </c>
      <c r="BY11" s="300" t="s">
        <f>"Current    "&amp;BY10</f>
        <v>455</v>
      </c>
      <c r="BZ11" s="300" t="s">
        <f>"Current    "&amp;BZ10</f>
        <v>456</v>
      </c>
      <c r="CA11" s="300" t="s">
        <f>"Current    "&amp;CA10</f>
        <v>457</v>
      </c>
      <c r="CB11" s="300" t="s">
        <f>"Current    "&amp;CB10</f>
        <v>458</v>
      </c>
      <c r="CC11" s="300" t="s">
        <f>"Current    "&amp;CC10</f>
        <v>459</v>
      </c>
      <c r="CD11" s="300" t="s">
        <f>"Current    "&amp;CD10</f>
        <v>460</v>
      </c>
      <c r="CE11" s="300" t="s">
        <f>"Current    "&amp;CE10</f>
        <v>461</v>
      </c>
      <c r="CF11" s="300" t="s">
        <f>"Current    "&amp;CF10</f>
        <v>462</v>
      </c>
      <c r="CG11" s="300" t="s">
        <f>"Current    "&amp;CG10</f>
        <v>463</v>
      </c>
      <c r="CH11" s="300" t="s">
        <f>"Current    "&amp;CH10</f>
        <v>464</v>
      </c>
      <c r="CI11" s="300" t="s">
        <f>"Current    "&amp;CI10</f>
        <v>465</v>
      </c>
      <c r="CJ11" s="301" t="s">
        <f>"Current    "&amp;CJ10</f>
        <v>466</v>
      </c>
      <c r="CK11" s="302" t="s">
        <v>467</v>
      </c>
      <c r="CL11" s="303" t="s">
        <f>"Target "&amp;CL10</f>
        <v>468</v>
      </c>
      <c r="CM11" s="303" t="s">
        <f>"Target "&amp;CM10</f>
        <v>469</v>
      </c>
      <c r="CN11" s="303" t="s">
        <f>"Target "&amp;CN10</f>
        <v>470</v>
      </c>
      <c r="CO11" s="303" t="s">
        <f>"Target "&amp;CO10</f>
        <v>471</v>
      </c>
      <c r="CP11" s="303" t="s">
        <f>"Target "&amp;CP10</f>
        <v>472</v>
      </c>
      <c r="CQ11" s="303" t="s">
        <f>"Target "&amp;CQ10</f>
        <v>473</v>
      </c>
      <c r="CR11" s="303" t="s">
        <f>"Target "&amp;CR10</f>
        <v>474</v>
      </c>
      <c r="CS11" s="303" t="s">
        <f>"Target "&amp;CS10</f>
        <v>475</v>
      </c>
      <c r="CT11" s="303" t="s">
        <f>"Target "&amp;CT10</f>
        <v>476</v>
      </c>
      <c r="CU11" s="303" t="s">
        <f>"Target "&amp;CU10</f>
        <v>477</v>
      </c>
      <c r="CV11" s="303" t="s">
        <f>"Target "&amp;CV10</f>
        <v>478</v>
      </c>
      <c r="CW11" s="303" t="s">
        <f>"Target "&amp;CW10</f>
        <v>479</v>
      </c>
      <c r="CX11" s="303" t="s">
        <f>"Target "&amp;CX10</f>
        <v>480</v>
      </c>
      <c r="CY11" s="303" t="s">
        <f>"Target "&amp;CY10</f>
        <v>481</v>
      </c>
      <c r="CZ11" s="303" t="s">
        <f>"Target "&amp;CZ10</f>
        <v>482</v>
      </c>
      <c r="DA11" s="303" t="s">
        <f>"Target "&amp;DA10</f>
        <v>483</v>
      </c>
      <c r="DB11" s="303" t="s">
        <f>"Target "&amp;DB10</f>
        <v>484</v>
      </c>
      <c r="DC11" s="303" t="s">
        <f>"Target "&amp;DC10</f>
        <v>485</v>
      </c>
      <c r="DD11" s="303" t="s">
        <f>"Target "&amp;DD10</f>
        <v>486</v>
      </c>
      <c r="DE11" s="303" t="s">
        <f>"Target "&amp;DE10</f>
        <v>487</v>
      </c>
      <c r="DF11" s="303" t="s">
        <f>"Target "&amp;DF10</f>
        <v>488</v>
      </c>
      <c r="DG11" s="303" t="s">
        <f>"Target "&amp;DG10</f>
        <v>489</v>
      </c>
      <c r="DH11" s="303" t="s">
        <f>"Target "&amp;DH10</f>
        <v>490</v>
      </c>
      <c r="DI11" s="303" t="s">
        <f>"Target "&amp;DI10</f>
        <v>491</v>
      </c>
      <c r="DJ11" s="303" t="s">
        <f>"Target "&amp;DJ10</f>
        <v>492</v>
      </c>
      <c r="DK11" s="303" t="s">
        <f>"Target     "&amp;DK10</f>
        <v>493</v>
      </c>
      <c r="DL11" s="303" t="s">
        <f>"Target     "&amp;DL10</f>
        <v>494</v>
      </c>
      <c r="DM11" s="303" t="s">
        <f>"Target     "&amp;DM10</f>
        <v>495</v>
      </c>
      <c r="DN11" s="303" t="s">
        <f>"Target     "&amp;DN10</f>
        <v>496</v>
      </c>
      <c r="DO11" s="303" t="s">
        <f>"Target     "&amp;DO10</f>
        <v>497</v>
      </c>
      <c r="DP11" s="303" t="s">
        <f>"Target     "&amp;DP10</f>
        <v>498</v>
      </c>
      <c r="DQ11" s="303" t="s">
        <f>"Target     "&amp;DQ10</f>
        <v>499</v>
      </c>
      <c r="DR11" s="303" t="s">
        <f>"Target     "&amp;DR10</f>
        <v>500</v>
      </c>
      <c r="DS11" s="303" t="s">
        <f>"Target     "&amp;DS10</f>
        <v>501</v>
      </c>
      <c r="DT11" s="303" t="s">
        <f>"Target     "&amp;DT10</f>
        <v>502</v>
      </c>
      <c r="DU11" s="303" t="s">
        <f>"Target     "&amp;DU10</f>
        <v>503</v>
      </c>
      <c r="DV11" s="303" t="s">
        <f>"Target     "&amp;DV10</f>
        <v>504</v>
      </c>
      <c r="DW11" s="303" t="s">
        <f>"Target     "&amp;DW10</f>
        <v>505</v>
      </c>
      <c r="DX11" s="303" t="s">
        <f>"Target     "&amp;DX10</f>
        <v>506</v>
      </c>
      <c r="DY11" s="303" t="s">
        <f>"Target     "&amp;DY10</f>
        <v>507</v>
      </c>
      <c r="DZ11" s="303" t="s">
        <f>"Target     "&amp;DZ10</f>
        <v>508</v>
      </c>
      <c r="EA11" s="303" t="s">
        <f>"Target     "&amp;EA10</f>
        <v>509</v>
      </c>
      <c r="EB11" s="303" t="s">
        <f>"Target     "&amp;EB10</f>
        <v>510</v>
      </c>
      <c r="EC11" s="303" t="s">
        <f>"Target     "&amp;EC10</f>
        <v>511</v>
      </c>
      <c r="ED11" s="303" t="s">
        <f>"Target     "&amp;ED10</f>
        <v>512</v>
      </c>
      <c r="EE11" s="303" t="s">
        <f>"Target     "&amp;EE10</f>
        <v>513</v>
      </c>
      <c r="EF11" s="303" t="s">
        <f>"Target     "&amp;EF10</f>
        <v>514</v>
      </c>
      <c r="EG11" s="303" t="s">
        <f>"Target     "&amp;EG10</f>
        <v>515</v>
      </c>
      <c r="EH11" s="303" t="s">
        <f>"Target     "&amp;EH10</f>
        <v>516</v>
      </c>
      <c r="EI11" s="303" t="s">
        <f>"Target     "&amp;EI10</f>
        <v>517</v>
      </c>
    </row>
    <row r="12" ht="14.0">
      <c r="B12" s="304">
        <f>'Risk Register'!B5</f>
        <v>14.0</v>
      </c>
      <c r="C12" s="305" t="s">
        <f>'Risk Register'!C5</f>
        <v>173</v>
      </c>
      <c r="D12" s="306" t="s">
        <f>'Risk Register'!G5</f>
        <v>177</v>
      </c>
      <c r="E12" s="307" t="s">
        <f>'Risk Register'!H5</f>
        <v>178</v>
      </c>
      <c r="F12" s="146"/>
      <c r="G12" s="308" t="s">
        <f>IF(AND(P12&lt;&gt;"",E12="Live",D12="Opportunity"),RANK(P12,Current_Score,1)+COUNTIF(P12:$P$12,P12)-1,"")</f>
        <v>322</v>
      </c>
      <c r="H12" s="309" t="s">
        <f>IF(AND(P12&lt;&gt;"",E12="Live",D12="Threat"),RANK(P12,Current_Score,0)+COUNTIF(P12:$P$12,P12)-1,"")</f>
        <v>322</v>
      </c>
      <c r="I12" s="146"/>
      <c r="J12" s="304" t="s">
        <f>IF('Risk Register'!N5&gt;=VH_Prob_Value,"VH",IF('Risk Register'!N5&gt;=H_Prob_Value,"H",IF('Risk Register'!N5&gt;=M_Prob_Value,"M",IF('Risk Register'!N5&gt;=L_Prob_Value,"L",IF(ISBLANK('Risk Register'!N5),"NIL","VL")))))</f>
        <v>321</v>
      </c>
      <c r="K12" s="310" t="e">
        <f>IF('Risk Register'!O5&gt;=VH_Cost_Value,"VH",IF('Risk Register'!O5&gt;=H_Cost_Value,"H",IF('Risk Register'!O5&gt;=M_Cost_Value,"M",IF('Risk Register'!O5&gt;=L_Cost_Value,"L",IF('Risk Register'!O5&gt;0,"VL","NIL")))))</f>
        <v>#NAME?</v>
      </c>
      <c r="L12" s="310" t="s">
        <v>518</v>
      </c>
      <c r="M12" s="310">
        <f>'Risk Register'!P5</f>
        <v>5.0</v>
      </c>
      <c r="N12" s="311">
        <f t="shared" ref="N12:N111" si="119">IF(D12="Opportunity",-1,1)</f>
        <v>1.0</v>
      </c>
      <c r="O12" s="310" t="e">
        <f>INDEX(Scale_Names,MAX(IF(K12="",0,MATCH(K12,Scale_Names,0)),IF(L12="",0,MATCH(L12,Scale_Names,0)),IF(M12=0,0,MATCH(M12,Scale_Names,0))),0)</f>
        <v>#NAME?</v>
      </c>
      <c r="P12" s="312" t="s">
        <f>IF(OR(J12="NIL",J12="",ISERROR(O12)),"",INDEX(PIG,MATCH(J12,PIG_Likelihood_Scale,0),MATCH(O12,PIG_Impact_Scale,0))*N12)</f>
        <v>322</v>
      </c>
      <c r="Q12" s="146"/>
      <c r="R12" s="313">
        <f>IF(AND(D12=Threat,E12=Live),'Risk Register'!O5,0)</f>
      </c>
      <c r="S12" s="314">
        <f>IF(AND(E12=Live,D12=Threat),'Risk Register'!O5*'Risk Register'!N5*0.01,0)</f>
        <v>0.0</v>
      </c>
      <c r="T12" s="314">
        <f>IF(AND(E12=Live,D12=Opp),'Risk Register'!O5*'Risk Register'!N5*0.01,0)</f>
        <v>0.0</v>
      </c>
      <c r="U12" s="315">
        <f t="shared" ref="U12:U111" si="125">SUM(S12:T12)</f>
        <v>0.0</v>
      </c>
      <c r="V12" s="146"/>
      <c r="W12" s="316">
        <f>IF(E12=Ret_Rej,0,'Risk Register'!W5)</f>
      </c>
      <c r="X12" s="146"/>
      <c r="Y12" s="304" t="s">
        <f>IF('Risk Register'!X5&gt;=VH_Prob_Value,"VH",IF('Risk Register'!X5&gt;=H_Prob_Value,"H",IF('Risk Register'!X5&gt;=M_Prob_Value,"M",IF('Risk Register'!X5&gt;=L_Prob_Value,"L",IF(ISBLANK('Risk Register'!X5),"NIL","VL")))))</f>
        <v>321</v>
      </c>
      <c r="Z12" s="310" t="e">
        <f>IF('Risk Register'!Y5&gt;=VH_Cost_Value,"VH",IF('Risk Register'!Y5&gt;=H_Cost_Value,"H",IF('Risk Register'!Y5&gt;=M_Cost_Value,"M",IF('Risk Register'!Y5&gt;=L_Cost_Value,"L",IF('Risk Register'!Y5&gt;0,"VL","NIL")))))</f>
        <v>#NAME?</v>
      </c>
      <c r="AA12" s="310" t="s">
        <v>518</v>
      </c>
      <c r="AB12" s="310">
        <f>'Risk Register'!Z5</f>
        <v>4.0</v>
      </c>
      <c r="AC12" s="311">
        <f t="shared" ref="AC12:AC111" si="131">IF(D12="Opportunity",-1,1)</f>
        <v>1.0</v>
      </c>
      <c r="AD12" s="310" t="e">
        <f>INDEX(Scale_Names,MAX(IF(Z12="",0,MATCH(Z12,Scale_Names,0)),IF(AA12="",0,MATCH(AA12,Scale_Names,0)),IF(AB12=0,0,MATCH(AB12,Scale_Names,0))),0)</f>
        <v>#NAME?</v>
      </c>
      <c r="AE12" s="312" t="s">
        <f>IF(OR(Y12="NIL",ISERROR(AD12)),"",INDEX(PIG,MATCH(Y12,PIG_Likelihood_Scale,0),MATCH(AD12,PIG_Impact_Scale,0))*AC12)</f>
        <v>322</v>
      </c>
      <c r="AF12" s="146"/>
      <c r="AG12" s="317">
        <f>IF(AND(D12=Threat,E12=Live),'Risk Register'!Y5,0)</f>
      </c>
      <c r="AH12" s="318">
        <f>IF(AND(E12=Live,D12=Threat),'Risk Register'!Y5*'Risk Register'!X5*0.01,0)</f>
        <v>0.0</v>
      </c>
      <c r="AI12" s="318">
        <f>IF(AND(E12=Live,D12=Opp),'Risk Register'!Y5*'Risk Register'!X5*0.01,0)</f>
        <v>0.0</v>
      </c>
      <c r="AJ12" s="319">
        <f t="shared" ref="AJ12:AJ111" si="137">SUM(AH12:AI12)</f>
        <v>0.0</v>
      </c>
      <c r="AK12" s="146"/>
      <c r="AL12" s="320" t="s">
        <f>IF(OR(J12="NIL",ISERROR(O12),E12&lt;&gt;Live),"",INDEX(Unique_PIG,MATCH(J12,PIG_Likelihood_Scale,0),MATCH(O12,PIG_Impact_Scale,0))*N12)</f>
        <v>322</v>
      </c>
      <c r="AM12" s="271" t="s">
        <f t="shared" ref="AM12:AM111" si="139">IF($AL12=AM$10,$B12&amp;", ","")</f>
        <v>322</v>
      </c>
      <c r="AN12" s="271" t="s">
        <f t="shared" ref="AN12:AN111" si="140">IF($AL12=AN$10,$B12&amp;", ","")</f>
        <v>322</v>
      </c>
      <c r="AO12" s="271" t="s">
        <f t="shared" ref="AO12:AO111" si="141">IF($AL12=AO$10,$B12&amp;", ","")</f>
        <v>322</v>
      </c>
      <c r="AP12" s="271" t="s">
        <f t="shared" ref="AP12:AP111" si="142">IF($AL12=AP$10,$B12&amp;", ","")</f>
        <v>322</v>
      </c>
      <c r="AQ12" s="271" t="s">
        <f t="shared" ref="AQ12:AQ111" si="143">IF($AL12=AQ$10,$B12&amp;", ","")</f>
        <v>322</v>
      </c>
      <c r="AR12" s="271" t="s">
        <f t="shared" ref="AR12:AR111" si="144">IF($AL12=AR$10,$B12&amp;", ","")</f>
        <v>322</v>
      </c>
      <c r="AS12" s="271" t="s">
        <f t="shared" ref="AS12:AS111" si="145">IF($AL12=AS$10,$B12&amp;", ","")</f>
        <v>322</v>
      </c>
      <c r="AT12" s="271" t="s">
        <f t="shared" ref="AT12:AT111" si="146">IF($AL12=AT$10,$B12&amp;", ","")</f>
        <v>322</v>
      </c>
      <c r="AU12" s="271" t="s">
        <f t="shared" ref="AU12:AU111" si="147">IF($AL12=AU$10,$B12&amp;", ","")</f>
        <v>322</v>
      </c>
      <c r="AV12" s="271" t="s">
        <f t="shared" ref="AV12:AV111" si="148">IF($AL12=AV$10,$B12&amp;", ","")</f>
        <v>322</v>
      </c>
      <c r="AW12" s="271" t="s">
        <f t="shared" ref="AW12:AW111" si="149">IF($AL12=AW$10,$B12&amp;", ","")</f>
        <v>322</v>
      </c>
      <c r="AX12" s="271" t="s">
        <f t="shared" ref="AX12:AX111" si="150">IF($AL12=AX$10,$B12&amp;", ","")</f>
        <v>322</v>
      </c>
      <c r="AY12" s="271" t="s">
        <f t="shared" ref="AY12:AY111" si="151">IF($AL12=AY$10,$B12&amp;", ","")</f>
        <v>322</v>
      </c>
      <c r="AZ12" s="271" t="s">
        <f t="shared" ref="AZ12:AZ111" si="152">IF($AL12=AZ$10,$B12&amp;", ","")</f>
        <v>322</v>
      </c>
      <c r="BA12" s="271" t="s">
        <f t="shared" ref="BA12:BA111" si="153">IF($AL12=BA$10,$B12&amp;", ","")</f>
        <v>322</v>
      </c>
      <c r="BB12" s="271" t="s">
        <f t="shared" ref="BB12:BB111" si="154">IF($AL12=BB$10,$B12&amp;", ","")</f>
        <v>322</v>
      </c>
      <c r="BC12" s="271" t="s">
        <f t="shared" ref="BC12:BC111" si="155">IF($AL12=BC$10,$B12&amp;", ","")</f>
        <v>322</v>
      </c>
      <c r="BD12" s="271" t="s">
        <f t="shared" ref="BD12:BD111" si="156">IF($AL12=BD$10,$B12&amp;", ","")</f>
        <v>322</v>
      </c>
      <c r="BE12" s="271" t="s">
        <f t="shared" ref="BE12:BE111" si="157">IF($AL12=BE$10,$B12&amp;", ","")</f>
        <v>322</v>
      </c>
      <c r="BF12" s="271" t="s">
        <f t="shared" ref="BF12:BF111" si="158">IF($AL12=BF$10,$B12&amp;", ","")</f>
        <v>322</v>
      </c>
      <c r="BG12" s="271" t="s">
        <f t="shared" ref="BG12:BG111" si="159">IF($AL12=BG$10,$B12&amp;", ","")</f>
        <v>322</v>
      </c>
      <c r="BH12" s="271" t="s">
        <f t="shared" ref="BH12:BH111" si="160">IF($AL12=BH$10,$B12&amp;", ","")</f>
        <v>322</v>
      </c>
      <c r="BI12" s="271" t="s">
        <f t="shared" ref="BI12:BI111" si="161">IF($AL12=BI$10,$B12&amp;", ","")</f>
        <v>322</v>
      </c>
      <c r="BJ12" s="271" t="s">
        <f t="shared" ref="BJ12:BJ111" si="162">IF($AL12=BJ$10,$B12&amp;", ","")</f>
        <v>322</v>
      </c>
      <c r="BK12" s="271" t="s">
        <f t="shared" ref="BK12:BK111" si="163">IF($AL12=BK$10,$B12&amp;", ","")</f>
        <v>322</v>
      </c>
      <c r="BL12" s="271" t="s">
        <f t="shared" ref="BL12:BL111" si="164">IF($AL12=BL$10,$B12&amp;", ","")</f>
        <v>322</v>
      </c>
      <c r="BM12" s="271" t="s">
        <f t="shared" ref="BM12:BM111" si="165">IF($AL12=BM$10,$B12&amp;", ","")</f>
        <v>322</v>
      </c>
      <c r="BN12" s="271" t="s">
        <f t="shared" ref="BN12:BN111" si="166">IF($AL12=BN$10,$B12&amp;", ","")</f>
        <v>322</v>
      </c>
      <c r="BO12" s="271" t="s">
        <f t="shared" ref="BO12:BO111" si="167">IF($AL12=BO$10,$B12&amp;", ","")</f>
        <v>322</v>
      </c>
      <c r="BP12" s="271" t="s">
        <f t="shared" ref="BP12:BP111" si="168">IF($AL12=BP$10,$B12&amp;", ","")</f>
        <v>322</v>
      </c>
      <c r="BQ12" s="271" t="s">
        <f t="shared" ref="BQ12:BQ111" si="169">IF($AL12=BQ$10,$B12&amp;", ","")</f>
        <v>322</v>
      </c>
      <c r="BR12" s="271" t="s">
        <f t="shared" ref="BR12:BR111" si="170">IF($AL12=BR$10,$B12&amp;", ","")</f>
        <v>322</v>
      </c>
      <c r="BS12" s="271" t="s">
        <f t="shared" ref="BS12:BS111" si="171">IF($AL12=BS$10,$B12&amp;", ","")</f>
        <v>322</v>
      </c>
      <c r="BT12" s="271" t="s">
        <f t="shared" ref="BT12:BT111" si="172">IF($AL12=BT$10,$B12&amp;", ","")</f>
        <v>322</v>
      </c>
      <c r="BU12" s="271" t="s">
        <f t="shared" ref="BU12:BU111" si="173">IF($AL12=BU$10,$B12&amp;", ","")</f>
        <v>322</v>
      </c>
      <c r="BV12" s="271" t="s">
        <f t="shared" ref="BV12:BV111" si="174">IF($AL12=BV$10,$B12&amp;", ","")</f>
        <v>322</v>
      </c>
      <c r="BW12" s="271" t="s">
        <f t="shared" ref="BW12:BW111" si="175">IF($AL12=BW$10,$B12&amp;", ","")</f>
        <v>322</v>
      </c>
      <c r="BX12" s="271" t="s">
        <f t="shared" ref="BX12:BX111" si="176">IF($AL12=BX$10,$B12&amp;", ","")</f>
        <v>322</v>
      </c>
      <c r="BY12" s="271" t="s">
        <f t="shared" ref="BY12:BY111" si="177">IF($AL12=BY$10,$B12&amp;", ","")</f>
        <v>322</v>
      </c>
      <c r="BZ12" s="271" t="s">
        <f t="shared" ref="BZ12:BZ111" si="178">IF($AL12=BZ$10,$B12&amp;", ","")</f>
        <v>322</v>
      </c>
      <c r="CA12" s="271" t="s">
        <f t="shared" ref="CA12:CA111" si="179">IF($AL12=CA$10,$B12&amp;", ","")</f>
        <v>322</v>
      </c>
      <c r="CB12" s="271" t="s">
        <f t="shared" ref="CB12:CB111" si="180">IF($AL12=CB$10,$B12&amp;", ","")</f>
        <v>322</v>
      </c>
      <c r="CC12" s="271" t="s">
        <f t="shared" ref="CC12:CC111" si="181">IF($AL12=CC$10,$B12&amp;", ","")</f>
        <v>322</v>
      </c>
      <c r="CD12" s="271" t="s">
        <f t="shared" ref="CD12:CD111" si="182">IF($AL12=CD$10,$B12&amp;", ","")</f>
        <v>322</v>
      </c>
      <c r="CE12" s="271" t="s">
        <f t="shared" ref="CE12:CE111" si="183">IF($AL12=CE$10,$B12&amp;", ","")</f>
        <v>322</v>
      </c>
      <c r="CF12" s="271" t="s">
        <f t="shared" ref="CF12:CF111" si="184">IF($AL12=CF$10,$B12&amp;", ","")</f>
        <v>322</v>
      </c>
      <c r="CG12" s="271" t="s">
        <f t="shared" ref="CG12:CG111" si="185">IF($AL12=CG$10,$B12&amp;", ","")</f>
        <v>322</v>
      </c>
      <c r="CH12" s="271" t="s">
        <f t="shared" ref="CH12:CH111" si="186">IF($AL12=CH$10,$B12&amp;", ","")</f>
        <v>322</v>
      </c>
      <c r="CI12" s="271" t="s">
        <f t="shared" ref="CI12:CI111" si="187">IF($AL12=CI$10,$B12&amp;", ","")</f>
        <v>322</v>
      </c>
      <c r="CJ12" s="156" t="s">
        <f t="shared" ref="CJ12:CJ111" si="188">IF($AL12=CJ$10,$B12&amp;", ","")</f>
        <v>322</v>
      </c>
      <c r="CK12" s="321" t="s">
        <f>IF(OR(Y12="NIL",ISERROR(AD12),E12&lt;&gt;Live),"",INDEX(Unique_PIG,MATCH(Y12,PIG_Likelihood_Scale,0),MATCH(AD12,PIG_Impact_Scale,0))*AC12)</f>
        <v>322</v>
      </c>
      <c r="CL12" s="310" t="s">
        <f t="shared" ref="CL12:CL111" si="190">IF($CK12=CL$10,$B12&amp;", ","")</f>
        <v>322</v>
      </c>
      <c r="CM12" s="310" t="s">
        <f t="shared" ref="CM12:CM111" si="191">IF($CK12=CM$10,$B12&amp;", ","")</f>
        <v>322</v>
      </c>
      <c r="CN12" s="310" t="s">
        <f t="shared" ref="CN12:CN111" si="192">IF($CK12=CN$10,$B12&amp;", ","")</f>
        <v>322</v>
      </c>
      <c r="CO12" s="310" t="s">
        <f t="shared" ref="CO12:CO111" si="193">IF($CK12=CO$10,$B12&amp;", ","")</f>
        <v>322</v>
      </c>
      <c r="CP12" s="310" t="s">
        <f t="shared" ref="CP12:CP111" si="194">IF($CK12=CP$10,$B12&amp;", ","")</f>
        <v>322</v>
      </c>
      <c r="CQ12" s="310" t="s">
        <f t="shared" ref="CQ12:CQ111" si="195">IF($CK12=CQ$10,$B12&amp;", ","")</f>
        <v>322</v>
      </c>
      <c r="CR12" s="310" t="s">
        <f t="shared" ref="CR12:CR111" si="196">IF($CK12=CR$10,$B12&amp;", ","")</f>
        <v>322</v>
      </c>
      <c r="CS12" s="310" t="s">
        <f t="shared" ref="CS12:CS111" si="197">IF($CK12=CS$10,$B12&amp;", ","")</f>
        <v>322</v>
      </c>
      <c r="CT12" s="310" t="s">
        <f t="shared" ref="CT12:CT111" si="198">IF($CK12=CT$10,$B12&amp;", ","")</f>
        <v>322</v>
      </c>
      <c r="CU12" s="310" t="s">
        <f t="shared" ref="CU12:CU111" si="199">IF($CK12=CU$10,$B12&amp;", ","")</f>
        <v>322</v>
      </c>
      <c r="CV12" s="310" t="s">
        <f t="shared" ref="CV12:CV111" si="200">IF($CK12=CV$10,$B12&amp;", ","")</f>
        <v>322</v>
      </c>
      <c r="CW12" s="310" t="s">
        <f t="shared" ref="CW12:CW111" si="201">IF($CK12=CW$10,$B12&amp;", ","")</f>
        <v>322</v>
      </c>
      <c r="CX12" s="310" t="s">
        <f t="shared" ref="CX12:CX111" si="202">IF($CK12=CX$10,$B12&amp;", ","")</f>
        <v>322</v>
      </c>
      <c r="CY12" s="310" t="s">
        <f t="shared" ref="CY12:CY111" si="203">IF($CK12=CY$10,$B12&amp;", ","")</f>
        <v>322</v>
      </c>
      <c r="CZ12" s="310" t="s">
        <f t="shared" ref="CZ12:CZ111" si="204">IF($CK12=CZ$10,$B12&amp;", ","")</f>
        <v>322</v>
      </c>
      <c r="DA12" s="310" t="s">
        <f t="shared" ref="DA12:DA111" si="205">IF($CK12=DA$10,$B12&amp;", ","")</f>
        <v>322</v>
      </c>
      <c r="DB12" s="310" t="s">
        <f t="shared" ref="DB12:DB111" si="206">IF($CK12=DB$10,$B12&amp;", ","")</f>
        <v>322</v>
      </c>
      <c r="DC12" s="310" t="s">
        <f t="shared" ref="DC12:DC111" si="207">IF($CK12=DC$10,$B12&amp;", ","")</f>
        <v>322</v>
      </c>
      <c r="DD12" s="310" t="s">
        <f t="shared" ref="DD12:DD111" si="208">IF($CK12=DD$10,$B12&amp;", ","")</f>
        <v>322</v>
      </c>
      <c r="DE12" s="310" t="s">
        <f t="shared" ref="DE12:DE111" si="209">IF($CK12=DE$10,$B12&amp;", ","")</f>
        <v>322</v>
      </c>
      <c r="DF12" s="310" t="s">
        <f t="shared" ref="DF12:DF111" si="210">IF($CK12=DF$10,$B12&amp;", ","")</f>
        <v>322</v>
      </c>
      <c r="DG12" s="310" t="s">
        <f t="shared" ref="DG12:DG111" si="211">IF($CK12=DG$10,$B12&amp;", ","")</f>
        <v>322</v>
      </c>
      <c r="DH12" s="310" t="s">
        <f t="shared" ref="DH12:DH111" si="212">IF($CK12=DH$10,$B12&amp;", ","")</f>
        <v>322</v>
      </c>
      <c r="DI12" s="310" t="s">
        <f t="shared" ref="DI12:DI111" si="213">IF($CK12=DI$10,$B12&amp;", ","")</f>
        <v>322</v>
      </c>
      <c r="DJ12" s="310" t="s">
        <f t="shared" ref="DJ12:DJ111" si="214">IF($CK12=DJ$10,$B12&amp;", ","")</f>
        <v>322</v>
      </c>
      <c r="DK12" s="310" t="s">
        <f t="shared" ref="DK12:DK111" si="215">IF($CK12=DK$10,$B12&amp;", ","")</f>
        <v>322</v>
      </c>
      <c r="DL12" s="310" t="s">
        <f t="shared" ref="DL12:DL111" si="216">IF($CK12=DL$10,$B12&amp;", ","")</f>
        <v>322</v>
      </c>
      <c r="DM12" s="310" t="s">
        <f t="shared" ref="DM12:DM111" si="217">IF($CK12=DM$10,$B12&amp;", ","")</f>
        <v>322</v>
      </c>
      <c r="DN12" s="310" t="s">
        <f t="shared" ref="DN12:DN111" si="218">IF($CK12=DN$10,$B12&amp;", ","")</f>
        <v>322</v>
      </c>
      <c r="DO12" s="310" t="s">
        <f t="shared" ref="DO12:DO111" si="219">IF($CK12=DO$10,$B12&amp;", ","")</f>
        <v>322</v>
      </c>
      <c r="DP12" s="310" t="s">
        <f t="shared" ref="DP12:DP111" si="220">IF($CK12=DP$10,$B12&amp;", ","")</f>
        <v>322</v>
      </c>
      <c r="DQ12" s="310" t="s">
        <f t="shared" ref="DQ12:DQ111" si="221">IF($CK12=DQ$10,$B12&amp;", ","")</f>
        <v>322</v>
      </c>
      <c r="DR12" s="310" t="s">
        <f t="shared" ref="DR12:DR111" si="222">IF($CK12=DR$10,$B12&amp;", ","")</f>
        <v>322</v>
      </c>
      <c r="DS12" s="310" t="s">
        <f t="shared" ref="DS12:DS111" si="223">IF($CK12=DS$10,$B12&amp;", ","")</f>
        <v>322</v>
      </c>
      <c r="DT12" s="310" t="s">
        <f t="shared" ref="DT12:DT111" si="224">IF($CK12=DT$10,$B12&amp;", ","")</f>
        <v>322</v>
      </c>
      <c r="DU12" s="310" t="s">
        <f t="shared" ref="DU12:DU111" si="225">IF($CK12=DU$10,$B12&amp;", ","")</f>
        <v>322</v>
      </c>
      <c r="DV12" s="310" t="s">
        <f t="shared" ref="DV12:DV111" si="226">IF($CK12=DV$10,$B12&amp;", ","")</f>
        <v>322</v>
      </c>
      <c r="DW12" s="310" t="s">
        <f t="shared" ref="DW12:DW111" si="227">IF($CK12=DW$10,$B12&amp;", ","")</f>
        <v>322</v>
      </c>
      <c r="DX12" s="310" t="s">
        <f t="shared" ref="DX12:DX111" si="228">IF($CK12=DX$10,$B12&amp;", ","")</f>
        <v>322</v>
      </c>
      <c r="DY12" s="310" t="s">
        <f t="shared" ref="DY12:DY111" si="229">IF($CK12=DY$10,$B12&amp;", ","")</f>
        <v>322</v>
      </c>
      <c r="DZ12" s="310" t="s">
        <f t="shared" ref="DZ12:DZ111" si="230">IF($CK12=DZ$10,$B12&amp;", ","")</f>
        <v>322</v>
      </c>
      <c r="EA12" s="310" t="s">
        <f t="shared" ref="EA12:EA111" si="231">IF($CK12=EA$10,$B12&amp;", ","")</f>
        <v>322</v>
      </c>
      <c r="EB12" s="310" t="s">
        <f t="shared" ref="EB12:EB111" si="232">IF($CK12=EB$10,$B12&amp;", ","")</f>
        <v>322</v>
      </c>
      <c r="EC12" s="310" t="s">
        <f t="shared" ref="EC12:EC111" si="233">IF($CK12=EC$10,$B12&amp;", ","")</f>
        <v>322</v>
      </c>
      <c r="ED12" s="310" t="s">
        <f t="shared" ref="ED12:ED111" si="234">IF($CK12=ED$10,$B12&amp;", ","")</f>
        <v>322</v>
      </c>
      <c r="EE12" s="310" t="s">
        <f t="shared" ref="EE12:EE111" si="235">IF($CK12=EE$10,$B12&amp;", ","")</f>
        <v>322</v>
      </c>
      <c r="EF12" s="310" t="s">
        <f t="shared" ref="EF12:EF111" si="236">IF($CK12=EF$10,$B12&amp;", ","")</f>
        <v>322</v>
      </c>
      <c r="EG12" s="310" t="s">
        <f t="shared" ref="EG12:EG111" si="237">IF($CK12=EG$10,$B12&amp;", ","")</f>
        <v>322</v>
      </c>
      <c r="EH12" s="310" t="s">
        <f t="shared" ref="EH12:EH111" si="238">IF($CK12=EH$10,$B12&amp;", ","")</f>
        <v>322</v>
      </c>
      <c r="EI12" s="322" t="s">
        <f t="shared" ref="EI12:EI111" si="239">IF($CK12=EI$10,$B12&amp;", ","")</f>
        <v>322</v>
      </c>
    </row>
    <row r="13" ht="14.0">
      <c r="B13" s="323">
        <f>'Risk Register'!B6</f>
        <v>3.0</v>
      </c>
      <c r="C13" s="324" t="s">
        <f>'Risk Register'!C6</f>
        <v>186</v>
      </c>
      <c r="D13" s="325" t="s">
        <f>'Risk Register'!G6</f>
        <v>177</v>
      </c>
      <c r="E13" s="326" t="s">
        <f>'Risk Register'!H6</f>
        <v>178</v>
      </c>
      <c r="F13" s="146"/>
      <c r="G13" s="308" t="s">
        <f>IF(AND(P13&lt;&gt;"",E13="Live",D13="Opportunity"),RANK(P13,Current_Score,1)+COUNTIF(P$12:$P13,P13)-1,"")</f>
        <v>322</v>
      </c>
      <c r="H13" s="309" t="s">
        <f>IF(AND(P13&lt;&gt;"",E13="Live",D13="Threat"),RANK(P13,Current_Score,0)+COUNTIF(P$12:$P13,P13)-1,"")</f>
        <v>322</v>
      </c>
      <c r="I13" s="146"/>
      <c r="J13" s="323" t="s">
        <f>IF('Risk Register'!N6&gt;=VH_Prob_Value,"VH",IF('Risk Register'!N6&gt;=H_Prob_Value,"H",IF('Risk Register'!N6&gt;=M_Prob_Value,"M",IF('Risk Register'!N6&gt;=L_Prob_Value,"L",IF(ISBLANK('Risk Register'!N6),"NIL","VL")))))</f>
        <v>321</v>
      </c>
      <c r="K13" s="327" t="e">
        <f>IF('Risk Register'!O6&gt;=VH_Cost_Value,"VH",IF('Risk Register'!O6&gt;=H_Cost_Value,"H",IF('Risk Register'!O6&gt;=M_Cost_Value,"M",IF('Risk Register'!O6&gt;=L_Cost_Value,"L",IF('Risk Register'!O6&gt;0,"VL","NIL")))))</f>
        <v>#NAME?</v>
      </c>
      <c r="L13" s="327" t="s">
        <v>518</v>
      </c>
      <c r="M13" s="327">
        <f>'Risk Register'!P6</f>
        <v>4.0</v>
      </c>
      <c r="N13" s="328">
        <f t="shared" si="119"/>
        <v>1.0</v>
      </c>
      <c r="O13" s="271" t="e">
        <f>INDEX(Scale_Names,MAX(IF(K13="",0,MATCH(K13,Scale_Names,0)),IF(L13="",0,MATCH(L13,Scale_Names,0)),IF(M13=0,0,MATCH(M13,Scale_Names,0))),0)</f>
        <v>#NAME?</v>
      </c>
      <c r="P13" s="329" t="s">
        <f>IF(OR(J13="NIL",J13="",ISERROR(O13)),"",INDEX(PIG,MATCH(J13,PIG_Likelihood_Scale,0),MATCH(O13,PIG_Impact_Scale,0))*N13)</f>
        <v>322</v>
      </c>
      <c r="Q13" s="146"/>
      <c r="R13" s="330">
        <f>IF(AND(D13=Threat,E13=Live),'Risk Register'!O6,0)</f>
      </c>
      <c r="S13" s="331">
        <f>IF(AND(E13=Live,D13=Threat),'Risk Register'!O6*'Risk Register'!N6*0.01,0)</f>
        <v>0.0</v>
      </c>
      <c r="T13" s="331">
        <f>IF(AND(E13=Live,D13=Opp),'Risk Register'!O6*'Risk Register'!N6*0.01,0)</f>
        <v>0.0</v>
      </c>
      <c r="U13" s="332">
        <f t="shared" si="125"/>
        <v>0.0</v>
      </c>
      <c r="V13" s="146"/>
      <c r="W13" s="333">
        <f>IF(E13=Ret_Rej,0,'Risk Register'!W6)</f>
      </c>
      <c r="X13" s="146"/>
      <c r="Y13" s="320" t="s">
        <f>IF('Risk Register'!X6&gt;=VH_Prob_Value,"VH",IF('Risk Register'!X6&gt;=H_Prob_Value,"H",IF('Risk Register'!X6&gt;=M_Prob_Value,"M",IF('Risk Register'!X6&gt;=L_Prob_Value,"L",IF(ISBLANK('Risk Register'!X6),"NIL","VL")))))</f>
        <v>321</v>
      </c>
      <c r="Z13" s="271" t="e">
        <f>IF('Risk Register'!Y6&gt;=VH_Cost_Value,"VH",IF('Risk Register'!Y6&gt;=H_Cost_Value,"H",IF('Risk Register'!Y6&gt;=M_Cost_Value,"M",IF('Risk Register'!Y6&gt;=L_Cost_Value,"L",IF('Risk Register'!Y6&gt;0,"VL","NIL")))))</f>
        <v>#NAME?</v>
      </c>
      <c r="AA13" s="271" t="s">
        <v>518</v>
      </c>
      <c r="AB13" s="271">
        <f>'Risk Register'!Z6</f>
        <v>4.0</v>
      </c>
      <c r="AC13" s="328">
        <f t="shared" si="131"/>
        <v>1.0</v>
      </c>
      <c r="AD13" s="271" t="e">
        <f>INDEX(Scale_Names,MAX(IF(Z13="",0,MATCH(Z13,Scale_Names,0)),IF(AA13="",0,MATCH(AA13,Scale_Names,0)),IF(AB13=0,0,MATCH(AB13,Scale_Names,0))),0)</f>
        <v>#NAME?</v>
      </c>
      <c r="AE13" s="334" t="s">
        <f>IF(OR(Y13="NIL",ISERROR(AD13)),"",INDEX(PIG,MATCH(Y13,PIG_Likelihood_Scale,0),MATCH(AD13,PIG_Impact_Scale,0))*AC13)</f>
        <v>322</v>
      </c>
      <c r="AF13" s="146"/>
      <c r="AG13" s="335">
        <f>IF(AND(D13=Threat,E13=Live),'Risk Register'!Y6,0)</f>
      </c>
      <c r="AH13" s="269">
        <f>IF(AND(E13=Live,D13=Threat),'Risk Register'!Y6*'Risk Register'!X6*0.01,0)</f>
        <v>0.0</v>
      </c>
      <c r="AI13" s="269">
        <f>IF(AND(E13=Live,D13=Opp),'Risk Register'!Y6*'Risk Register'!X6*0.01,0)</f>
        <v>0.0</v>
      </c>
      <c r="AJ13" s="336">
        <f t="shared" si="137"/>
        <v>0.0</v>
      </c>
      <c r="AK13" s="146"/>
      <c r="AL13" s="320" t="s">
        <f>IF(OR(J13="NIL",ISERROR(O13),E13&lt;&gt;Live),"",INDEX(Unique_PIG,MATCH(J13,PIG_Likelihood_Scale,0),MATCH(O13,PIG_Impact_Scale,0))*N13)</f>
        <v>322</v>
      </c>
      <c r="AM13" s="271" t="s">
        <f t="shared" si="139"/>
        <v>322</v>
      </c>
      <c r="AN13" s="271" t="s">
        <f t="shared" si="140"/>
        <v>322</v>
      </c>
      <c r="AO13" s="271" t="s">
        <f t="shared" si="141"/>
        <v>322</v>
      </c>
      <c r="AP13" s="271" t="s">
        <f t="shared" si="142"/>
        <v>322</v>
      </c>
      <c r="AQ13" s="271" t="s">
        <f t="shared" si="143"/>
        <v>322</v>
      </c>
      <c r="AR13" s="271" t="s">
        <f t="shared" si="144"/>
        <v>322</v>
      </c>
      <c r="AS13" s="271" t="s">
        <f t="shared" si="145"/>
        <v>322</v>
      </c>
      <c r="AT13" s="271" t="s">
        <f t="shared" si="146"/>
        <v>322</v>
      </c>
      <c r="AU13" s="271" t="s">
        <f t="shared" si="147"/>
        <v>322</v>
      </c>
      <c r="AV13" s="271" t="s">
        <f t="shared" si="148"/>
        <v>322</v>
      </c>
      <c r="AW13" s="271" t="s">
        <f t="shared" si="149"/>
        <v>322</v>
      </c>
      <c r="AX13" s="271" t="s">
        <f t="shared" si="150"/>
        <v>322</v>
      </c>
      <c r="AY13" s="271" t="s">
        <f t="shared" si="151"/>
        <v>322</v>
      </c>
      <c r="AZ13" s="271" t="s">
        <f t="shared" si="152"/>
        <v>322</v>
      </c>
      <c r="BA13" s="271" t="s">
        <f t="shared" si="153"/>
        <v>322</v>
      </c>
      <c r="BB13" s="271" t="s">
        <f t="shared" si="154"/>
        <v>322</v>
      </c>
      <c r="BC13" s="271" t="s">
        <f t="shared" si="155"/>
        <v>322</v>
      </c>
      <c r="BD13" s="271" t="s">
        <f t="shared" si="156"/>
        <v>322</v>
      </c>
      <c r="BE13" s="271" t="s">
        <f t="shared" si="157"/>
        <v>322</v>
      </c>
      <c r="BF13" s="271" t="s">
        <f t="shared" si="158"/>
        <v>322</v>
      </c>
      <c r="BG13" s="271" t="s">
        <f t="shared" si="159"/>
        <v>322</v>
      </c>
      <c r="BH13" s="271" t="s">
        <f t="shared" si="160"/>
        <v>322</v>
      </c>
      <c r="BI13" s="271" t="s">
        <f t="shared" si="161"/>
        <v>322</v>
      </c>
      <c r="BJ13" s="271" t="s">
        <f t="shared" si="162"/>
        <v>322</v>
      </c>
      <c r="BK13" s="271" t="s">
        <f t="shared" si="163"/>
        <v>322</v>
      </c>
      <c r="BL13" s="271" t="s">
        <f t="shared" si="164"/>
        <v>322</v>
      </c>
      <c r="BM13" s="271" t="s">
        <f t="shared" si="165"/>
        <v>322</v>
      </c>
      <c r="BN13" s="271" t="s">
        <f t="shared" si="166"/>
        <v>322</v>
      </c>
      <c r="BO13" s="271" t="s">
        <f t="shared" si="167"/>
        <v>322</v>
      </c>
      <c r="BP13" s="271" t="s">
        <f t="shared" si="168"/>
        <v>322</v>
      </c>
      <c r="BQ13" s="271" t="s">
        <f t="shared" si="169"/>
        <v>322</v>
      </c>
      <c r="BR13" s="271" t="s">
        <f t="shared" si="170"/>
        <v>322</v>
      </c>
      <c r="BS13" s="271" t="s">
        <f t="shared" si="171"/>
        <v>322</v>
      </c>
      <c r="BT13" s="271" t="s">
        <f t="shared" si="172"/>
        <v>322</v>
      </c>
      <c r="BU13" s="271" t="s">
        <f t="shared" si="173"/>
        <v>322</v>
      </c>
      <c r="BV13" s="271" t="s">
        <f t="shared" si="174"/>
        <v>322</v>
      </c>
      <c r="BW13" s="271" t="s">
        <f t="shared" si="175"/>
        <v>322</v>
      </c>
      <c r="BX13" s="271" t="s">
        <f t="shared" si="176"/>
        <v>322</v>
      </c>
      <c r="BY13" s="271" t="s">
        <f t="shared" si="177"/>
        <v>322</v>
      </c>
      <c r="BZ13" s="271" t="s">
        <f t="shared" si="178"/>
        <v>322</v>
      </c>
      <c r="CA13" s="271" t="s">
        <f t="shared" si="179"/>
        <v>322</v>
      </c>
      <c r="CB13" s="271" t="s">
        <f t="shared" si="180"/>
        <v>322</v>
      </c>
      <c r="CC13" s="271" t="s">
        <f t="shared" si="181"/>
        <v>322</v>
      </c>
      <c r="CD13" s="271" t="s">
        <f t="shared" si="182"/>
        <v>322</v>
      </c>
      <c r="CE13" s="271" t="s">
        <f t="shared" si="183"/>
        <v>322</v>
      </c>
      <c r="CF13" s="271" t="s">
        <f t="shared" si="184"/>
        <v>322</v>
      </c>
      <c r="CG13" s="271" t="s">
        <f t="shared" si="185"/>
        <v>322</v>
      </c>
      <c r="CH13" s="271" t="s">
        <f t="shared" si="186"/>
        <v>322</v>
      </c>
      <c r="CI13" s="271" t="s">
        <f t="shared" si="187"/>
        <v>322</v>
      </c>
      <c r="CJ13" s="156" t="s">
        <f t="shared" si="188"/>
        <v>322</v>
      </c>
      <c r="CK13" s="337" t="s">
        <f>IF(OR(Y13="NIL",ISERROR(AD13),E13&lt;&gt;Live),"",INDEX(Unique_PIG,MATCH(Y13,PIG_Likelihood_Scale,0),MATCH(AD13,PIG_Impact_Scale,0))*AC13)</f>
        <v>322</v>
      </c>
      <c r="CL13" s="271" t="s">
        <f t="shared" si="190"/>
        <v>322</v>
      </c>
      <c r="CM13" s="271" t="s">
        <f t="shared" si="191"/>
        <v>322</v>
      </c>
      <c r="CN13" s="271" t="s">
        <f t="shared" si="192"/>
        <v>322</v>
      </c>
      <c r="CO13" s="271" t="s">
        <f t="shared" si="193"/>
        <v>322</v>
      </c>
      <c r="CP13" s="271" t="s">
        <f t="shared" si="194"/>
        <v>322</v>
      </c>
      <c r="CQ13" s="271" t="s">
        <f t="shared" si="195"/>
        <v>322</v>
      </c>
      <c r="CR13" s="271" t="s">
        <f t="shared" si="196"/>
        <v>322</v>
      </c>
      <c r="CS13" s="271" t="s">
        <f t="shared" si="197"/>
        <v>322</v>
      </c>
      <c r="CT13" s="271" t="s">
        <f t="shared" si="198"/>
        <v>322</v>
      </c>
      <c r="CU13" s="271" t="s">
        <f t="shared" si="199"/>
        <v>322</v>
      </c>
      <c r="CV13" s="271" t="s">
        <f t="shared" si="200"/>
        <v>322</v>
      </c>
      <c r="CW13" s="271" t="s">
        <f t="shared" si="201"/>
        <v>322</v>
      </c>
      <c r="CX13" s="271" t="s">
        <f t="shared" si="202"/>
        <v>322</v>
      </c>
      <c r="CY13" s="271" t="s">
        <f t="shared" si="203"/>
        <v>322</v>
      </c>
      <c r="CZ13" s="271" t="s">
        <f t="shared" si="204"/>
        <v>322</v>
      </c>
      <c r="DA13" s="271" t="s">
        <f t="shared" si="205"/>
        <v>322</v>
      </c>
      <c r="DB13" s="271" t="s">
        <f t="shared" si="206"/>
        <v>322</v>
      </c>
      <c r="DC13" s="271" t="s">
        <f t="shared" si="207"/>
        <v>322</v>
      </c>
      <c r="DD13" s="271" t="s">
        <f t="shared" si="208"/>
        <v>322</v>
      </c>
      <c r="DE13" s="271" t="s">
        <f t="shared" si="209"/>
        <v>322</v>
      </c>
      <c r="DF13" s="271" t="s">
        <f t="shared" si="210"/>
        <v>322</v>
      </c>
      <c r="DG13" s="271" t="s">
        <f t="shared" si="211"/>
        <v>322</v>
      </c>
      <c r="DH13" s="271" t="s">
        <f t="shared" si="212"/>
        <v>322</v>
      </c>
      <c r="DI13" s="271" t="s">
        <f t="shared" si="213"/>
        <v>322</v>
      </c>
      <c r="DJ13" s="271" t="s">
        <f t="shared" si="214"/>
        <v>322</v>
      </c>
      <c r="DK13" s="271" t="s">
        <f t="shared" si="215"/>
        <v>322</v>
      </c>
      <c r="DL13" s="271" t="s">
        <f t="shared" si="216"/>
        <v>322</v>
      </c>
      <c r="DM13" s="271" t="s">
        <f t="shared" si="217"/>
        <v>322</v>
      </c>
      <c r="DN13" s="271" t="s">
        <f t="shared" si="218"/>
        <v>322</v>
      </c>
      <c r="DO13" s="271" t="s">
        <f t="shared" si="219"/>
        <v>322</v>
      </c>
      <c r="DP13" s="271" t="s">
        <f t="shared" si="220"/>
        <v>322</v>
      </c>
      <c r="DQ13" s="271" t="s">
        <f t="shared" si="221"/>
        <v>322</v>
      </c>
      <c r="DR13" s="271" t="s">
        <f t="shared" si="222"/>
        <v>322</v>
      </c>
      <c r="DS13" s="271" t="s">
        <f t="shared" si="223"/>
        <v>322</v>
      </c>
      <c r="DT13" s="271" t="s">
        <f t="shared" si="224"/>
        <v>322</v>
      </c>
      <c r="DU13" s="271" t="s">
        <f t="shared" si="225"/>
        <v>322</v>
      </c>
      <c r="DV13" s="271" t="s">
        <f t="shared" si="226"/>
        <v>322</v>
      </c>
      <c r="DW13" s="271" t="s">
        <f t="shared" si="227"/>
        <v>322</v>
      </c>
      <c r="DX13" s="271" t="s">
        <f t="shared" si="228"/>
        <v>322</v>
      </c>
      <c r="DY13" s="271" t="s">
        <f t="shared" si="229"/>
        <v>322</v>
      </c>
      <c r="DZ13" s="271" t="s">
        <f t="shared" si="230"/>
        <v>322</v>
      </c>
      <c r="EA13" s="271" t="s">
        <f t="shared" si="231"/>
        <v>322</v>
      </c>
      <c r="EB13" s="271" t="s">
        <f t="shared" si="232"/>
        <v>322</v>
      </c>
      <c r="EC13" s="271" t="s">
        <f t="shared" si="233"/>
        <v>322</v>
      </c>
      <c r="ED13" s="271" t="s">
        <f t="shared" si="234"/>
        <v>322</v>
      </c>
      <c r="EE13" s="271" t="s">
        <f t="shared" si="235"/>
        <v>322</v>
      </c>
      <c r="EF13" s="271" t="s">
        <f t="shared" si="236"/>
        <v>322</v>
      </c>
      <c r="EG13" s="271" t="s">
        <f t="shared" si="237"/>
        <v>322</v>
      </c>
      <c r="EH13" s="271" t="s">
        <f t="shared" si="238"/>
        <v>322</v>
      </c>
      <c r="EI13" s="338" t="s">
        <f t="shared" si="239"/>
        <v>322</v>
      </c>
    </row>
    <row r="14" ht="14.0">
      <c r="B14" s="323">
        <f>'Risk Register'!B7</f>
        <v>11.0</v>
      </c>
      <c r="C14" s="324" t="s">
        <f>'Risk Register'!C7</f>
        <v>193</v>
      </c>
      <c r="D14" s="325" t="s">
        <f>'Risk Register'!G7</f>
        <v>177</v>
      </c>
      <c r="E14" s="326" t="s">
        <f>'Risk Register'!H7</f>
        <v>178</v>
      </c>
      <c r="F14" s="146"/>
      <c r="G14" s="308" t="s">
        <f>IF(AND(P14&lt;&gt;"",E14="Live",D14="Opportunity"),RANK(P14,Current_Score,1)+COUNTIF(P$12:$P14,P14)-1,"")</f>
        <v>322</v>
      </c>
      <c r="H14" s="309" t="s">
        <f>IF(AND(P14&lt;&gt;"",E14="Live",D14="Threat"),RANK(P14,Current_Score,0)+COUNTIF(P$12:$P14,P14)-1,"")</f>
        <v>322</v>
      </c>
      <c r="I14" s="146"/>
      <c r="J14" s="323" t="s">
        <f>IF('Risk Register'!N7&gt;=VH_Prob_Value,"VH",IF('Risk Register'!N7&gt;=H_Prob_Value,"H",IF('Risk Register'!N7&gt;=M_Prob_Value,"M",IF('Risk Register'!N7&gt;=L_Prob_Value,"L",IF(ISBLANK('Risk Register'!N7),"NIL","VL")))))</f>
        <v>321</v>
      </c>
      <c r="K14" s="327" t="e">
        <f>IF('Risk Register'!O7&gt;=VH_Cost_Value,"VH",IF('Risk Register'!O7&gt;=H_Cost_Value,"H",IF('Risk Register'!O7&gt;=M_Cost_Value,"M",IF('Risk Register'!O7&gt;=L_Cost_Value,"L",IF('Risk Register'!O7&gt;0,"VL","NIL")))))</f>
        <v>#NAME?</v>
      </c>
      <c r="L14" s="327" t="s">
        <v>518</v>
      </c>
      <c r="M14" s="327">
        <f>'Risk Register'!P7</f>
        <v>4.0</v>
      </c>
      <c r="N14" s="328">
        <f t="shared" si="119"/>
        <v>1.0</v>
      </c>
      <c r="O14" s="271" t="e">
        <f>INDEX(Scale_Names,MAX(IF(K14="",0,MATCH(K14,Scale_Names,0)),IF(L14="",0,MATCH(L14,Scale_Names,0)),IF(M14=0,0,MATCH(M14,Scale_Names,0))),0)</f>
        <v>#NAME?</v>
      </c>
      <c r="P14" s="329" t="s">
        <f>IF(OR(J14="NIL",J14="",ISERROR(O14)),"",INDEX(PIG,MATCH(J14,PIG_Likelihood_Scale,0),MATCH(O14,PIG_Impact_Scale,0))*N14)</f>
        <v>322</v>
      </c>
      <c r="Q14" s="146"/>
      <c r="R14" s="330">
        <f>IF(AND(D14=Threat,E14=Live),'Risk Register'!O7,0)</f>
      </c>
      <c r="S14" s="331">
        <f>IF(AND(E14=Live,D14=Threat),'Risk Register'!O7*'Risk Register'!N7*0.01,0)</f>
        <v>0.0</v>
      </c>
      <c r="T14" s="331">
        <f>IF(AND(E14=Live,D14=Opp),'Risk Register'!O7*'Risk Register'!N7*0.01,0)</f>
        <v>0.0</v>
      </c>
      <c r="U14" s="332">
        <f t="shared" si="125"/>
        <v>0.0</v>
      </c>
      <c r="V14" s="146"/>
      <c r="W14" s="333">
        <f>IF(E14=Ret_Rej,0,'Risk Register'!W7)</f>
      </c>
      <c r="X14" s="146"/>
      <c r="Y14" s="320" t="s">
        <f>IF('Risk Register'!X7&gt;=VH_Prob_Value,"VH",IF('Risk Register'!X7&gt;=H_Prob_Value,"H",IF('Risk Register'!X7&gt;=M_Prob_Value,"M",IF('Risk Register'!X7&gt;=L_Prob_Value,"L",IF(ISBLANK('Risk Register'!X7),"NIL","VL")))))</f>
        <v>321</v>
      </c>
      <c r="Z14" s="271" t="e">
        <f>IF('Risk Register'!Y7&gt;=VH_Cost_Value,"VH",IF('Risk Register'!Y7&gt;=H_Cost_Value,"H",IF('Risk Register'!Y7&gt;=M_Cost_Value,"M",IF('Risk Register'!Y7&gt;=L_Cost_Value,"L",IF('Risk Register'!Y7&gt;0,"VL","NIL")))))</f>
        <v>#NAME?</v>
      </c>
      <c r="AA14" s="271" t="s">
        <v>518</v>
      </c>
      <c r="AB14" s="271">
        <f>'Risk Register'!Z7</f>
        <v>4.0</v>
      </c>
      <c r="AC14" s="328">
        <f t="shared" si="131"/>
        <v>1.0</v>
      </c>
      <c r="AD14" s="271" t="e">
        <f>INDEX(Scale_Names,MAX(IF(Z14="",0,MATCH(Z14,Scale_Names,0)),IF(AA14="",0,MATCH(AA14,Scale_Names,0)),IF(AB14=0,0,MATCH(AB14,Scale_Names,0))),0)</f>
        <v>#NAME?</v>
      </c>
      <c r="AE14" s="334" t="s">
        <f>IF(OR(Y14="NIL",ISERROR(AD14)),"",INDEX(PIG,MATCH(Y14,PIG_Likelihood_Scale,0),MATCH(AD14,PIG_Impact_Scale,0))*AC14)</f>
        <v>322</v>
      </c>
      <c r="AF14" s="146"/>
      <c r="AG14" s="335">
        <f>IF(AND(D14=Threat,E14=Live),'Risk Register'!Y7,0)</f>
      </c>
      <c r="AH14" s="269">
        <f>IF(AND(E14=Live,D14=Threat),'Risk Register'!Y7*'Risk Register'!X7*0.01,0)</f>
        <v>0.0</v>
      </c>
      <c r="AI14" s="269">
        <f>IF(AND(E14=Live,D14=Opp),'Risk Register'!Y7*'Risk Register'!X7*0.01,0)</f>
        <v>0.0</v>
      </c>
      <c r="AJ14" s="336">
        <f t="shared" si="137"/>
        <v>0.0</v>
      </c>
      <c r="AK14" s="146"/>
      <c r="AL14" s="320" t="s">
        <f>IF(OR(J14="NIL",ISERROR(O14),E14&lt;&gt;Live),"",INDEX(Unique_PIG,MATCH(J14,PIG_Likelihood_Scale,0),MATCH(O14,PIG_Impact_Scale,0))*N14)</f>
        <v>322</v>
      </c>
      <c r="AM14" s="271" t="s">
        <f t="shared" si="139"/>
        <v>322</v>
      </c>
      <c r="AN14" s="271" t="s">
        <f t="shared" si="140"/>
        <v>322</v>
      </c>
      <c r="AO14" s="271" t="s">
        <f t="shared" si="141"/>
        <v>322</v>
      </c>
      <c r="AP14" s="271" t="s">
        <f t="shared" si="142"/>
        <v>322</v>
      </c>
      <c r="AQ14" s="271" t="s">
        <f t="shared" si="143"/>
        <v>322</v>
      </c>
      <c r="AR14" s="271" t="s">
        <f t="shared" si="144"/>
        <v>322</v>
      </c>
      <c r="AS14" s="271" t="s">
        <f t="shared" si="145"/>
        <v>322</v>
      </c>
      <c r="AT14" s="271" t="s">
        <f t="shared" si="146"/>
        <v>322</v>
      </c>
      <c r="AU14" s="271" t="s">
        <f t="shared" si="147"/>
        <v>322</v>
      </c>
      <c r="AV14" s="271" t="s">
        <f t="shared" si="148"/>
        <v>322</v>
      </c>
      <c r="AW14" s="271" t="s">
        <f t="shared" si="149"/>
        <v>322</v>
      </c>
      <c r="AX14" s="271" t="s">
        <f t="shared" si="150"/>
        <v>322</v>
      </c>
      <c r="AY14" s="271" t="s">
        <f t="shared" si="151"/>
        <v>322</v>
      </c>
      <c r="AZ14" s="271" t="s">
        <f t="shared" si="152"/>
        <v>322</v>
      </c>
      <c r="BA14" s="271" t="s">
        <f t="shared" si="153"/>
        <v>322</v>
      </c>
      <c r="BB14" s="271" t="s">
        <f t="shared" si="154"/>
        <v>322</v>
      </c>
      <c r="BC14" s="271" t="s">
        <f t="shared" si="155"/>
        <v>322</v>
      </c>
      <c r="BD14" s="271" t="s">
        <f t="shared" si="156"/>
        <v>322</v>
      </c>
      <c r="BE14" s="271" t="s">
        <f t="shared" si="157"/>
        <v>322</v>
      </c>
      <c r="BF14" s="271" t="s">
        <f t="shared" si="158"/>
        <v>322</v>
      </c>
      <c r="BG14" s="271" t="s">
        <f t="shared" si="159"/>
        <v>322</v>
      </c>
      <c r="BH14" s="271" t="s">
        <f t="shared" si="160"/>
        <v>322</v>
      </c>
      <c r="BI14" s="271" t="s">
        <f t="shared" si="161"/>
        <v>322</v>
      </c>
      <c r="BJ14" s="271" t="s">
        <f t="shared" si="162"/>
        <v>322</v>
      </c>
      <c r="BK14" s="271" t="s">
        <f t="shared" si="163"/>
        <v>322</v>
      </c>
      <c r="BL14" s="271" t="s">
        <f t="shared" si="164"/>
        <v>322</v>
      </c>
      <c r="BM14" s="271" t="s">
        <f t="shared" si="165"/>
        <v>322</v>
      </c>
      <c r="BN14" s="271" t="s">
        <f t="shared" si="166"/>
        <v>322</v>
      </c>
      <c r="BO14" s="271" t="s">
        <f t="shared" si="167"/>
        <v>322</v>
      </c>
      <c r="BP14" s="271" t="s">
        <f t="shared" si="168"/>
        <v>322</v>
      </c>
      <c r="BQ14" s="271" t="s">
        <f t="shared" si="169"/>
        <v>322</v>
      </c>
      <c r="BR14" s="271" t="s">
        <f t="shared" si="170"/>
        <v>322</v>
      </c>
      <c r="BS14" s="271" t="s">
        <f t="shared" si="171"/>
        <v>322</v>
      </c>
      <c r="BT14" s="271" t="s">
        <f t="shared" si="172"/>
        <v>322</v>
      </c>
      <c r="BU14" s="271" t="s">
        <f t="shared" si="173"/>
        <v>322</v>
      </c>
      <c r="BV14" s="271" t="s">
        <f t="shared" si="174"/>
        <v>322</v>
      </c>
      <c r="BW14" s="271" t="s">
        <f t="shared" si="175"/>
        <v>322</v>
      </c>
      <c r="BX14" s="271" t="s">
        <f t="shared" si="176"/>
        <v>322</v>
      </c>
      <c r="BY14" s="271" t="s">
        <f t="shared" si="177"/>
        <v>322</v>
      </c>
      <c r="BZ14" s="271" t="s">
        <f t="shared" si="178"/>
        <v>322</v>
      </c>
      <c r="CA14" s="271" t="s">
        <f t="shared" si="179"/>
        <v>322</v>
      </c>
      <c r="CB14" s="271" t="s">
        <f t="shared" si="180"/>
        <v>322</v>
      </c>
      <c r="CC14" s="271" t="s">
        <f t="shared" si="181"/>
        <v>322</v>
      </c>
      <c r="CD14" s="271" t="s">
        <f t="shared" si="182"/>
        <v>322</v>
      </c>
      <c r="CE14" s="271" t="s">
        <f t="shared" si="183"/>
        <v>322</v>
      </c>
      <c r="CF14" s="271" t="s">
        <f t="shared" si="184"/>
        <v>322</v>
      </c>
      <c r="CG14" s="271" t="s">
        <f t="shared" si="185"/>
        <v>322</v>
      </c>
      <c r="CH14" s="271" t="s">
        <f t="shared" si="186"/>
        <v>322</v>
      </c>
      <c r="CI14" s="271" t="s">
        <f t="shared" si="187"/>
        <v>322</v>
      </c>
      <c r="CJ14" s="156" t="s">
        <f t="shared" si="188"/>
        <v>322</v>
      </c>
      <c r="CK14" s="337" t="s">
        <f>IF(OR(Y14="NIL",ISERROR(AD14),E14&lt;&gt;Live),"",INDEX(Unique_PIG,MATCH(Y14,PIG_Likelihood_Scale,0),MATCH(AD14,PIG_Impact_Scale,0))*AC14)</f>
        <v>322</v>
      </c>
      <c r="CL14" s="271" t="s">
        <f t="shared" si="190"/>
        <v>322</v>
      </c>
      <c r="CM14" s="271" t="s">
        <f t="shared" si="191"/>
        <v>322</v>
      </c>
      <c r="CN14" s="271" t="s">
        <f t="shared" si="192"/>
        <v>322</v>
      </c>
      <c r="CO14" s="271" t="s">
        <f t="shared" si="193"/>
        <v>322</v>
      </c>
      <c r="CP14" s="271" t="s">
        <f t="shared" si="194"/>
        <v>322</v>
      </c>
      <c r="CQ14" s="271" t="s">
        <f t="shared" si="195"/>
        <v>322</v>
      </c>
      <c r="CR14" s="271" t="s">
        <f t="shared" si="196"/>
        <v>322</v>
      </c>
      <c r="CS14" s="271" t="s">
        <f t="shared" si="197"/>
        <v>322</v>
      </c>
      <c r="CT14" s="271" t="s">
        <f t="shared" si="198"/>
        <v>322</v>
      </c>
      <c r="CU14" s="271" t="s">
        <f t="shared" si="199"/>
        <v>322</v>
      </c>
      <c r="CV14" s="271" t="s">
        <f t="shared" si="200"/>
        <v>322</v>
      </c>
      <c r="CW14" s="271" t="s">
        <f t="shared" si="201"/>
        <v>322</v>
      </c>
      <c r="CX14" s="271" t="s">
        <f t="shared" si="202"/>
        <v>322</v>
      </c>
      <c r="CY14" s="271" t="s">
        <f t="shared" si="203"/>
        <v>322</v>
      </c>
      <c r="CZ14" s="271" t="s">
        <f t="shared" si="204"/>
        <v>322</v>
      </c>
      <c r="DA14" s="271" t="s">
        <f t="shared" si="205"/>
        <v>322</v>
      </c>
      <c r="DB14" s="271" t="s">
        <f t="shared" si="206"/>
        <v>322</v>
      </c>
      <c r="DC14" s="271" t="s">
        <f t="shared" si="207"/>
        <v>322</v>
      </c>
      <c r="DD14" s="271" t="s">
        <f t="shared" si="208"/>
        <v>322</v>
      </c>
      <c r="DE14" s="271" t="s">
        <f t="shared" si="209"/>
        <v>322</v>
      </c>
      <c r="DF14" s="271" t="s">
        <f t="shared" si="210"/>
        <v>322</v>
      </c>
      <c r="DG14" s="271" t="s">
        <f t="shared" si="211"/>
        <v>322</v>
      </c>
      <c r="DH14" s="271" t="s">
        <f t="shared" si="212"/>
        <v>322</v>
      </c>
      <c r="DI14" s="271" t="s">
        <f t="shared" si="213"/>
        <v>322</v>
      </c>
      <c r="DJ14" s="271" t="s">
        <f t="shared" si="214"/>
        <v>322</v>
      </c>
      <c r="DK14" s="271" t="s">
        <f t="shared" si="215"/>
        <v>322</v>
      </c>
      <c r="DL14" s="271" t="s">
        <f t="shared" si="216"/>
        <v>322</v>
      </c>
      <c r="DM14" s="271" t="s">
        <f t="shared" si="217"/>
        <v>322</v>
      </c>
      <c r="DN14" s="271" t="s">
        <f t="shared" si="218"/>
        <v>322</v>
      </c>
      <c r="DO14" s="271" t="s">
        <f t="shared" si="219"/>
        <v>322</v>
      </c>
      <c r="DP14" s="271" t="s">
        <f t="shared" si="220"/>
        <v>322</v>
      </c>
      <c r="DQ14" s="271" t="s">
        <f t="shared" si="221"/>
        <v>322</v>
      </c>
      <c r="DR14" s="271" t="s">
        <f t="shared" si="222"/>
        <v>322</v>
      </c>
      <c r="DS14" s="271" t="s">
        <f t="shared" si="223"/>
        <v>322</v>
      </c>
      <c r="DT14" s="271" t="s">
        <f t="shared" si="224"/>
        <v>322</v>
      </c>
      <c r="DU14" s="271" t="s">
        <f t="shared" si="225"/>
        <v>322</v>
      </c>
      <c r="DV14" s="271" t="s">
        <f t="shared" si="226"/>
        <v>322</v>
      </c>
      <c r="DW14" s="271" t="s">
        <f t="shared" si="227"/>
        <v>322</v>
      </c>
      <c r="DX14" s="271" t="s">
        <f t="shared" si="228"/>
        <v>322</v>
      </c>
      <c r="DY14" s="271" t="s">
        <f t="shared" si="229"/>
        <v>322</v>
      </c>
      <c r="DZ14" s="271" t="s">
        <f t="shared" si="230"/>
        <v>322</v>
      </c>
      <c r="EA14" s="271" t="s">
        <f t="shared" si="231"/>
        <v>322</v>
      </c>
      <c r="EB14" s="271" t="s">
        <f t="shared" si="232"/>
        <v>322</v>
      </c>
      <c r="EC14" s="271" t="s">
        <f t="shared" si="233"/>
        <v>322</v>
      </c>
      <c r="ED14" s="271" t="s">
        <f t="shared" si="234"/>
        <v>322</v>
      </c>
      <c r="EE14" s="271" t="s">
        <f t="shared" si="235"/>
        <v>322</v>
      </c>
      <c r="EF14" s="271" t="s">
        <f t="shared" si="236"/>
        <v>322</v>
      </c>
      <c r="EG14" s="271" t="s">
        <f t="shared" si="237"/>
        <v>322</v>
      </c>
      <c r="EH14" s="271" t="s">
        <f t="shared" si="238"/>
        <v>322</v>
      </c>
      <c r="EI14" s="338" t="s">
        <f t="shared" si="239"/>
        <v>322</v>
      </c>
    </row>
    <row r="15" ht="14.0">
      <c r="B15" s="323">
        <f>'Risk Register'!B8</f>
        <v>16.0</v>
      </c>
      <c r="C15" s="324" t="s">
        <f>'Risk Register'!C8</f>
        <v>201</v>
      </c>
      <c r="D15" s="325" t="s">
        <f>'Risk Register'!G8</f>
        <v>177</v>
      </c>
      <c r="E15" s="326" t="s">
        <f>'Risk Register'!H8</f>
        <v>178</v>
      </c>
      <c r="F15" s="146"/>
      <c r="G15" s="308" t="s">
        <f>IF(AND(P15&lt;&gt;"",E15="Live",D15="Opportunity"),RANK(P15,Current_Score,1)+COUNTIF(P$12:$P15,P15)-1,"")</f>
        <v>322</v>
      </c>
      <c r="H15" s="309" t="s">
        <f>IF(AND(P15&lt;&gt;"",E15="Live",D15="Threat"),RANK(P15,Current_Score,0)+COUNTIF(P$12:$P15,P15)-1,"")</f>
        <v>322</v>
      </c>
      <c r="I15" s="146"/>
      <c r="J15" s="323" t="s">
        <f>IF('Risk Register'!N8&gt;=VH_Prob_Value,"VH",IF('Risk Register'!N8&gt;=H_Prob_Value,"H",IF('Risk Register'!N8&gt;=M_Prob_Value,"M",IF('Risk Register'!N8&gt;=L_Prob_Value,"L",IF(ISBLANK('Risk Register'!N8),"NIL","VL")))))</f>
        <v>321</v>
      </c>
      <c r="K15" s="327" t="e">
        <f>IF('Risk Register'!O8&gt;=VH_Cost_Value,"VH",IF('Risk Register'!O8&gt;=H_Cost_Value,"H",IF('Risk Register'!O8&gt;=M_Cost_Value,"M",IF('Risk Register'!O8&gt;=L_Cost_Value,"L",IF('Risk Register'!O8&gt;0,"VL","NIL")))))</f>
        <v>#NAME?</v>
      </c>
      <c r="L15" s="327" t="s">
        <v>518</v>
      </c>
      <c r="M15" s="327">
        <f>'Risk Register'!P8</f>
        <v>4.0</v>
      </c>
      <c r="N15" s="328">
        <f t="shared" si="119"/>
        <v>1.0</v>
      </c>
      <c r="O15" s="271" t="e">
        <f>INDEX(Scale_Names,MAX(IF(K15="",0,MATCH(K15,Scale_Names,0)),IF(L15="",0,MATCH(L15,Scale_Names,0)),IF(M15=0,0,MATCH(M15,Scale_Names,0))),0)</f>
        <v>#NAME?</v>
      </c>
      <c r="P15" s="329" t="s">
        <f>IF(OR(J15="NIL",J15="",ISERROR(O15)),"",INDEX(PIG,MATCH(J15,PIG_Likelihood_Scale,0),MATCH(O15,PIG_Impact_Scale,0))*N15)</f>
        <v>322</v>
      </c>
      <c r="Q15" s="146"/>
      <c r="R15" s="330">
        <f>IF(AND(D15=Threat,E15=Live),'Risk Register'!O8,0)</f>
      </c>
      <c r="S15" s="331">
        <f>IF(AND(E15=Live,D15=Threat),'Risk Register'!O8*'Risk Register'!N8*0.01,0)</f>
        <v>0.0</v>
      </c>
      <c r="T15" s="331">
        <f>IF(AND(E15=Live,D15=Opp),'Risk Register'!O8*'Risk Register'!N8*0.01,0)</f>
        <v>0.0</v>
      </c>
      <c r="U15" s="332">
        <f t="shared" si="125"/>
        <v>0.0</v>
      </c>
      <c r="V15" s="146"/>
      <c r="W15" s="333">
        <f>IF(E15=Ret_Rej,0,'Risk Register'!W8)</f>
      </c>
      <c r="X15" s="146"/>
      <c r="Y15" s="320" t="s">
        <f>IF('Risk Register'!X8&gt;=VH_Prob_Value,"VH",IF('Risk Register'!X8&gt;=H_Prob_Value,"H",IF('Risk Register'!X8&gt;=M_Prob_Value,"M",IF('Risk Register'!X8&gt;=L_Prob_Value,"L",IF(ISBLANK('Risk Register'!X8),"NIL","VL")))))</f>
        <v>321</v>
      </c>
      <c r="Z15" s="271" t="e">
        <f>IF('Risk Register'!Y8&gt;=VH_Cost_Value,"VH",IF('Risk Register'!Y8&gt;=H_Cost_Value,"H",IF('Risk Register'!Y8&gt;=M_Cost_Value,"M",IF('Risk Register'!Y8&gt;=L_Cost_Value,"L",IF('Risk Register'!Y8&gt;0,"VL","NIL")))))</f>
        <v>#NAME?</v>
      </c>
      <c r="AA15" s="271" t="s">
        <v>518</v>
      </c>
      <c r="AB15" s="271">
        <f>'Risk Register'!Z8</f>
        <v>3.0</v>
      </c>
      <c r="AC15" s="328">
        <f t="shared" si="131"/>
        <v>1.0</v>
      </c>
      <c r="AD15" s="271" t="e">
        <f>INDEX(Scale_Names,MAX(IF(Z15="",0,MATCH(Z15,Scale_Names,0)),IF(AA15="",0,MATCH(AA15,Scale_Names,0)),IF(AB15=0,0,MATCH(AB15,Scale_Names,0))),0)</f>
        <v>#NAME?</v>
      </c>
      <c r="AE15" s="334" t="s">
        <f>IF(OR(Y15="NIL",ISERROR(AD15)),"",INDEX(PIG,MATCH(Y15,PIG_Likelihood_Scale,0),MATCH(AD15,PIG_Impact_Scale,0))*AC15)</f>
        <v>322</v>
      </c>
      <c r="AF15" s="146"/>
      <c r="AG15" s="335">
        <f>IF(AND(D15=Threat,E15=Live),'Risk Register'!Y8,0)</f>
      </c>
      <c r="AH15" s="269">
        <f>IF(AND(E15=Live,D15=Threat),'Risk Register'!Y8*'Risk Register'!X8*0.01,0)</f>
        <v>0.0</v>
      </c>
      <c r="AI15" s="269">
        <f>IF(AND(E15=Live,D15=Opp),'Risk Register'!Y8*'Risk Register'!X8*0.01,0)</f>
        <v>0.0</v>
      </c>
      <c r="AJ15" s="336">
        <f t="shared" si="137"/>
        <v>0.0</v>
      </c>
      <c r="AK15" s="146"/>
      <c r="AL15" s="320" t="s">
        <f>IF(OR(J15="NIL",ISERROR(O15),E15&lt;&gt;Live),"",INDEX(Unique_PIG,MATCH(J15,PIG_Likelihood_Scale,0),MATCH(O15,PIG_Impact_Scale,0))*N15)</f>
        <v>322</v>
      </c>
      <c r="AM15" s="271" t="s">
        <f t="shared" si="139"/>
        <v>322</v>
      </c>
      <c r="AN15" s="271" t="s">
        <f t="shared" si="140"/>
        <v>322</v>
      </c>
      <c r="AO15" s="271" t="s">
        <f t="shared" si="141"/>
        <v>322</v>
      </c>
      <c r="AP15" s="271" t="s">
        <f t="shared" si="142"/>
        <v>322</v>
      </c>
      <c r="AQ15" s="271" t="s">
        <f t="shared" si="143"/>
        <v>322</v>
      </c>
      <c r="AR15" s="271" t="s">
        <f t="shared" si="144"/>
        <v>322</v>
      </c>
      <c r="AS15" s="271" t="s">
        <f t="shared" si="145"/>
        <v>322</v>
      </c>
      <c r="AT15" s="271" t="s">
        <f t="shared" si="146"/>
        <v>322</v>
      </c>
      <c r="AU15" s="271" t="s">
        <f t="shared" si="147"/>
        <v>322</v>
      </c>
      <c r="AV15" s="271" t="s">
        <f t="shared" si="148"/>
        <v>322</v>
      </c>
      <c r="AW15" s="271" t="s">
        <f t="shared" si="149"/>
        <v>322</v>
      </c>
      <c r="AX15" s="271" t="s">
        <f t="shared" si="150"/>
        <v>322</v>
      </c>
      <c r="AY15" s="271" t="s">
        <f t="shared" si="151"/>
        <v>322</v>
      </c>
      <c r="AZ15" s="271" t="s">
        <f t="shared" si="152"/>
        <v>322</v>
      </c>
      <c r="BA15" s="271" t="s">
        <f t="shared" si="153"/>
        <v>322</v>
      </c>
      <c r="BB15" s="271" t="s">
        <f t="shared" si="154"/>
        <v>322</v>
      </c>
      <c r="BC15" s="271" t="s">
        <f t="shared" si="155"/>
        <v>322</v>
      </c>
      <c r="BD15" s="271" t="s">
        <f t="shared" si="156"/>
        <v>322</v>
      </c>
      <c r="BE15" s="271" t="s">
        <f t="shared" si="157"/>
        <v>322</v>
      </c>
      <c r="BF15" s="271" t="s">
        <f t="shared" si="158"/>
        <v>322</v>
      </c>
      <c r="BG15" s="271" t="s">
        <f t="shared" si="159"/>
        <v>322</v>
      </c>
      <c r="BH15" s="271" t="s">
        <f t="shared" si="160"/>
        <v>322</v>
      </c>
      <c r="BI15" s="271" t="s">
        <f t="shared" si="161"/>
        <v>322</v>
      </c>
      <c r="BJ15" s="271" t="s">
        <f t="shared" si="162"/>
        <v>322</v>
      </c>
      <c r="BK15" s="271" t="s">
        <f t="shared" si="163"/>
        <v>322</v>
      </c>
      <c r="BL15" s="271" t="s">
        <f t="shared" si="164"/>
        <v>322</v>
      </c>
      <c r="BM15" s="271" t="s">
        <f t="shared" si="165"/>
        <v>322</v>
      </c>
      <c r="BN15" s="271" t="s">
        <f t="shared" si="166"/>
        <v>322</v>
      </c>
      <c r="BO15" s="271" t="s">
        <f t="shared" si="167"/>
        <v>322</v>
      </c>
      <c r="BP15" s="271" t="s">
        <f t="shared" si="168"/>
        <v>322</v>
      </c>
      <c r="BQ15" s="271" t="s">
        <f t="shared" si="169"/>
        <v>322</v>
      </c>
      <c r="BR15" s="271" t="s">
        <f t="shared" si="170"/>
        <v>322</v>
      </c>
      <c r="BS15" s="271" t="s">
        <f t="shared" si="171"/>
        <v>322</v>
      </c>
      <c r="BT15" s="271" t="s">
        <f t="shared" si="172"/>
        <v>322</v>
      </c>
      <c r="BU15" s="271" t="s">
        <f t="shared" si="173"/>
        <v>322</v>
      </c>
      <c r="BV15" s="271" t="s">
        <f t="shared" si="174"/>
        <v>322</v>
      </c>
      <c r="BW15" s="271" t="s">
        <f t="shared" si="175"/>
        <v>322</v>
      </c>
      <c r="BX15" s="271" t="s">
        <f t="shared" si="176"/>
        <v>322</v>
      </c>
      <c r="BY15" s="271" t="s">
        <f t="shared" si="177"/>
        <v>322</v>
      </c>
      <c r="BZ15" s="271" t="s">
        <f t="shared" si="178"/>
        <v>322</v>
      </c>
      <c r="CA15" s="271" t="s">
        <f t="shared" si="179"/>
        <v>322</v>
      </c>
      <c r="CB15" s="271" t="s">
        <f t="shared" si="180"/>
        <v>322</v>
      </c>
      <c r="CC15" s="271" t="s">
        <f t="shared" si="181"/>
        <v>322</v>
      </c>
      <c r="CD15" s="271" t="s">
        <f t="shared" si="182"/>
        <v>322</v>
      </c>
      <c r="CE15" s="271" t="s">
        <f t="shared" si="183"/>
        <v>322</v>
      </c>
      <c r="CF15" s="271" t="s">
        <f t="shared" si="184"/>
        <v>322</v>
      </c>
      <c r="CG15" s="271" t="s">
        <f t="shared" si="185"/>
        <v>322</v>
      </c>
      <c r="CH15" s="271" t="s">
        <f t="shared" si="186"/>
        <v>322</v>
      </c>
      <c r="CI15" s="271" t="s">
        <f t="shared" si="187"/>
        <v>322</v>
      </c>
      <c r="CJ15" s="156" t="s">
        <f t="shared" si="188"/>
        <v>322</v>
      </c>
      <c r="CK15" s="337" t="s">
        <f>IF(OR(Y15="NIL",ISERROR(AD15),E15&lt;&gt;Live),"",INDEX(Unique_PIG,MATCH(Y15,PIG_Likelihood_Scale,0),MATCH(AD15,PIG_Impact_Scale,0))*AC15)</f>
        <v>322</v>
      </c>
      <c r="CL15" s="271" t="s">
        <f t="shared" si="190"/>
        <v>322</v>
      </c>
      <c r="CM15" s="271" t="s">
        <f t="shared" si="191"/>
        <v>322</v>
      </c>
      <c r="CN15" s="271" t="s">
        <f t="shared" si="192"/>
        <v>322</v>
      </c>
      <c r="CO15" s="271" t="s">
        <f t="shared" si="193"/>
        <v>322</v>
      </c>
      <c r="CP15" s="271" t="s">
        <f t="shared" si="194"/>
        <v>322</v>
      </c>
      <c r="CQ15" s="271" t="s">
        <f t="shared" si="195"/>
        <v>322</v>
      </c>
      <c r="CR15" s="271" t="s">
        <f t="shared" si="196"/>
        <v>322</v>
      </c>
      <c r="CS15" s="271" t="s">
        <f t="shared" si="197"/>
        <v>322</v>
      </c>
      <c r="CT15" s="271" t="s">
        <f t="shared" si="198"/>
        <v>322</v>
      </c>
      <c r="CU15" s="271" t="s">
        <f t="shared" si="199"/>
        <v>322</v>
      </c>
      <c r="CV15" s="271" t="s">
        <f t="shared" si="200"/>
        <v>322</v>
      </c>
      <c r="CW15" s="271" t="s">
        <f t="shared" si="201"/>
        <v>322</v>
      </c>
      <c r="CX15" s="271" t="s">
        <f t="shared" si="202"/>
        <v>322</v>
      </c>
      <c r="CY15" s="271" t="s">
        <f t="shared" si="203"/>
        <v>322</v>
      </c>
      <c r="CZ15" s="271" t="s">
        <f t="shared" si="204"/>
        <v>322</v>
      </c>
      <c r="DA15" s="271" t="s">
        <f t="shared" si="205"/>
        <v>322</v>
      </c>
      <c r="DB15" s="271" t="s">
        <f t="shared" si="206"/>
        <v>322</v>
      </c>
      <c r="DC15" s="271" t="s">
        <f t="shared" si="207"/>
        <v>322</v>
      </c>
      <c r="DD15" s="271" t="s">
        <f t="shared" si="208"/>
        <v>322</v>
      </c>
      <c r="DE15" s="271" t="s">
        <f t="shared" si="209"/>
        <v>322</v>
      </c>
      <c r="DF15" s="271" t="s">
        <f t="shared" si="210"/>
        <v>322</v>
      </c>
      <c r="DG15" s="271" t="s">
        <f t="shared" si="211"/>
        <v>322</v>
      </c>
      <c r="DH15" s="271" t="s">
        <f t="shared" si="212"/>
        <v>322</v>
      </c>
      <c r="DI15" s="271" t="s">
        <f t="shared" si="213"/>
        <v>322</v>
      </c>
      <c r="DJ15" s="271" t="s">
        <f t="shared" si="214"/>
        <v>322</v>
      </c>
      <c r="DK15" s="271" t="s">
        <f t="shared" si="215"/>
        <v>322</v>
      </c>
      <c r="DL15" s="271" t="s">
        <f t="shared" si="216"/>
        <v>322</v>
      </c>
      <c r="DM15" s="271" t="s">
        <f t="shared" si="217"/>
        <v>322</v>
      </c>
      <c r="DN15" s="271" t="s">
        <f t="shared" si="218"/>
        <v>322</v>
      </c>
      <c r="DO15" s="271" t="s">
        <f t="shared" si="219"/>
        <v>322</v>
      </c>
      <c r="DP15" s="271" t="s">
        <f t="shared" si="220"/>
        <v>322</v>
      </c>
      <c r="DQ15" s="271" t="s">
        <f t="shared" si="221"/>
        <v>322</v>
      </c>
      <c r="DR15" s="271" t="s">
        <f t="shared" si="222"/>
        <v>322</v>
      </c>
      <c r="DS15" s="271" t="s">
        <f t="shared" si="223"/>
        <v>322</v>
      </c>
      <c r="DT15" s="271" t="s">
        <f t="shared" si="224"/>
        <v>322</v>
      </c>
      <c r="DU15" s="271" t="s">
        <f t="shared" si="225"/>
        <v>322</v>
      </c>
      <c r="DV15" s="271" t="s">
        <f t="shared" si="226"/>
        <v>322</v>
      </c>
      <c r="DW15" s="271" t="s">
        <f t="shared" si="227"/>
        <v>322</v>
      </c>
      <c r="DX15" s="271" t="s">
        <f t="shared" si="228"/>
        <v>322</v>
      </c>
      <c r="DY15" s="271" t="s">
        <f t="shared" si="229"/>
        <v>322</v>
      </c>
      <c r="DZ15" s="271" t="s">
        <f t="shared" si="230"/>
        <v>322</v>
      </c>
      <c r="EA15" s="271" t="s">
        <f t="shared" si="231"/>
        <v>322</v>
      </c>
      <c r="EB15" s="271" t="s">
        <f t="shared" si="232"/>
        <v>322</v>
      </c>
      <c r="EC15" s="271" t="s">
        <f t="shared" si="233"/>
        <v>322</v>
      </c>
      <c r="ED15" s="271" t="s">
        <f t="shared" si="234"/>
        <v>322</v>
      </c>
      <c r="EE15" s="271" t="s">
        <f t="shared" si="235"/>
        <v>322</v>
      </c>
      <c r="EF15" s="271" t="s">
        <f t="shared" si="236"/>
        <v>322</v>
      </c>
      <c r="EG15" s="271" t="s">
        <f t="shared" si="237"/>
        <v>322</v>
      </c>
      <c r="EH15" s="271" t="s">
        <f t="shared" si="238"/>
        <v>322</v>
      </c>
      <c r="EI15" s="338" t="s">
        <f t="shared" si="239"/>
        <v>322</v>
      </c>
    </row>
    <row r="16" ht="14.0">
      <c r="B16" s="323" t="s">
        <v>519</v>
      </c>
      <c r="C16" s="324" t="s">
        <v>519</v>
      </c>
      <c r="D16" s="325" t="s">
        <v>519</v>
      </c>
      <c r="E16" s="326" t="s">
        <v>519</v>
      </c>
      <c r="F16" s="146"/>
      <c r="G16" s="308" t="e">
        <f>IF(AND(P16&lt;&gt;"",E16="Live",D16="Opportunity"),RANK(P16,Current_Score,1)+COUNTIF(P$12:$P16,P16)-1,"")</f>
        <v>#VALUE!</v>
      </c>
      <c r="H16" s="309" t="e">
        <f>IF(AND(P16&lt;&gt;"",E16="Live",D16="Threat"),RANK(P16,Current_Score,0)+COUNTIF(P$12:$P16,P16)-1,"")</f>
        <v>#VALUE!</v>
      </c>
      <c r="I16" s="146"/>
      <c r="J16" s="323" t="s">
        <v>520</v>
      </c>
      <c r="K16" s="327" t="s">
        <v>521</v>
      </c>
      <c r="L16" s="327" t="s">
        <v>518</v>
      </c>
      <c r="M16" s="327" t="s">
        <v>519</v>
      </c>
      <c r="N16" s="328" t="e">
        <f t="shared" si="119"/>
        <v>#NAME?</v>
      </c>
      <c r="O16" s="271" t="e">
        <f>INDEX(Scale_Names,MAX(IF(K16="",0,MATCH(K16,Scale_Names,0)),IF(L16="",0,MATCH(L16,Scale_Names,0)),IF(M16=0,0,MATCH(M16,Scale_Names,0))),0)</f>
        <v>#NAME?</v>
      </c>
      <c r="P16" s="329" t="e">
        <f>IF(OR(J16="NIL",J16="",ISERROR(O16)),"",INDEX(PIG,MATCH(J16,PIG_Likelihood_Scale,0),MATCH(O16,PIG_Impact_Scale,0))*N16)</f>
        <v>#VALUE!</v>
      </c>
      <c r="Q16" s="146"/>
      <c r="R16" s="330" t="s">
        <v>522</v>
      </c>
      <c r="S16" s="331" t="s">
        <v>523</v>
      </c>
      <c r="T16" s="331" t="s">
        <v>524</v>
      </c>
      <c r="U16" s="332" t="e">
        <f t="shared" si="125"/>
        <v>#NAME?</v>
      </c>
      <c r="V16" s="146"/>
      <c r="W16" s="333" t="s">
        <v>525</v>
      </c>
      <c r="X16" s="146"/>
      <c r="Y16" s="320" t="s">
        <v>520</v>
      </c>
      <c r="Z16" s="271" t="s">
        <v>521</v>
      </c>
      <c r="AA16" s="271" t="s">
        <v>518</v>
      </c>
      <c r="AB16" s="271" t="s">
        <v>519</v>
      </c>
      <c r="AC16" s="328" t="e">
        <f t="shared" si="131"/>
        <v>#NAME?</v>
      </c>
      <c r="AD16" s="271" t="e">
        <f>INDEX(Scale_Names,MAX(IF(Z16="",0,MATCH(Z16,Scale_Names,0)),IF(AA16="",0,MATCH(AA16,Scale_Names,0)),IF(AB16=0,0,MATCH(AB16,Scale_Names,0))),0)</f>
        <v>#NAME?</v>
      </c>
      <c r="AE16" s="334" t="e">
        <f>IF(OR(Y16="NIL",ISERROR(AD16)),"",INDEX(PIG,MATCH(Y16,PIG_Likelihood_Scale,0),MATCH(AD16,PIG_Impact_Scale,0))*AC16)</f>
        <v>#VALUE!</v>
      </c>
      <c r="AF16" s="146"/>
      <c r="AG16" s="335" t="s">
        <v>522</v>
      </c>
      <c r="AH16" s="269" t="s">
        <v>523</v>
      </c>
      <c r="AI16" s="269" t="s">
        <v>524</v>
      </c>
      <c r="AJ16" s="336" t="e">
        <f t="shared" si="137"/>
        <v>#NAME?</v>
      </c>
      <c r="AK16" s="146"/>
      <c r="AL16" s="320" t="e">
        <f>IF(OR(J16="NIL",ISERROR(O16),E16&lt;&gt;Live),"",INDEX(Unique_PIG,MATCH(J16,PIG_Likelihood_Scale,0),MATCH(O16,PIG_Impact_Scale,0))*N16)</f>
        <v>#VALUE!</v>
      </c>
      <c r="AM16" s="271" t="e">
        <f t="shared" si="139"/>
        <v>#VALUE!</v>
      </c>
      <c r="AN16" s="271" t="e">
        <f t="shared" si="140"/>
        <v>#VALUE!</v>
      </c>
      <c r="AO16" s="271" t="e">
        <f t="shared" si="141"/>
        <v>#VALUE!</v>
      </c>
      <c r="AP16" s="271" t="e">
        <f t="shared" si="142"/>
        <v>#VALUE!</v>
      </c>
      <c r="AQ16" s="271" t="e">
        <f t="shared" si="143"/>
        <v>#VALUE!</v>
      </c>
      <c r="AR16" s="271" t="e">
        <f t="shared" si="144"/>
        <v>#VALUE!</v>
      </c>
      <c r="AS16" s="271" t="e">
        <f t="shared" si="145"/>
        <v>#VALUE!</v>
      </c>
      <c r="AT16" s="271" t="e">
        <f t="shared" si="146"/>
        <v>#VALUE!</v>
      </c>
      <c r="AU16" s="271" t="e">
        <f t="shared" si="147"/>
        <v>#VALUE!</v>
      </c>
      <c r="AV16" s="271" t="e">
        <f t="shared" si="148"/>
        <v>#VALUE!</v>
      </c>
      <c r="AW16" s="271" t="e">
        <f t="shared" si="149"/>
        <v>#VALUE!</v>
      </c>
      <c r="AX16" s="271" t="e">
        <f t="shared" si="150"/>
        <v>#VALUE!</v>
      </c>
      <c r="AY16" s="271" t="e">
        <f t="shared" si="151"/>
        <v>#VALUE!</v>
      </c>
      <c r="AZ16" s="271" t="e">
        <f t="shared" si="152"/>
        <v>#VALUE!</v>
      </c>
      <c r="BA16" s="271" t="e">
        <f t="shared" si="153"/>
        <v>#VALUE!</v>
      </c>
      <c r="BB16" s="271" t="e">
        <f t="shared" si="154"/>
        <v>#VALUE!</v>
      </c>
      <c r="BC16" s="271" t="e">
        <f t="shared" si="155"/>
        <v>#VALUE!</v>
      </c>
      <c r="BD16" s="271" t="e">
        <f t="shared" si="156"/>
        <v>#VALUE!</v>
      </c>
      <c r="BE16" s="271" t="e">
        <f t="shared" si="157"/>
        <v>#VALUE!</v>
      </c>
      <c r="BF16" s="271" t="e">
        <f t="shared" si="158"/>
        <v>#VALUE!</v>
      </c>
      <c r="BG16" s="271" t="e">
        <f t="shared" si="159"/>
        <v>#VALUE!</v>
      </c>
      <c r="BH16" s="271" t="e">
        <f t="shared" si="160"/>
        <v>#VALUE!</v>
      </c>
      <c r="BI16" s="271" t="e">
        <f t="shared" si="161"/>
        <v>#VALUE!</v>
      </c>
      <c r="BJ16" s="271" t="e">
        <f t="shared" si="162"/>
        <v>#VALUE!</v>
      </c>
      <c r="BK16" s="271" t="e">
        <f t="shared" si="163"/>
        <v>#VALUE!</v>
      </c>
      <c r="BL16" s="271" t="e">
        <f t="shared" si="164"/>
        <v>#VALUE!</v>
      </c>
      <c r="BM16" s="271" t="e">
        <f t="shared" si="165"/>
        <v>#VALUE!</v>
      </c>
      <c r="BN16" s="271" t="e">
        <f t="shared" si="166"/>
        <v>#VALUE!</v>
      </c>
      <c r="BO16" s="271" t="e">
        <f t="shared" si="167"/>
        <v>#VALUE!</v>
      </c>
      <c r="BP16" s="271" t="e">
        <f t="shared" si="168"/>
        <v>#VALUE!</v>
      </c>
      <c r="BQ16" s="271" t="e">
        <f t="shared" si="169"/>
        <v>#VALUE!</v>
      </c>
      <c r="BR16" s="271" t="e">
        <f t="shared" si="170"/>
        <v>#VALUE!</v>
      </c>
      <c r="BS16" s="271" t="e">
        <f t="shared" si="171"/>
        <v>#VALUE!</v>
      </c>
      <c r="BT16" s="271" t="e">
        <f t="shared" si="172"/>
        <v>#VALUE!</v>
      </c>
      <c r="BU16" s="271" t="e">
        <f t="shared" si="173"/>
        <v>#VALUE!</v>
      </c>
      <c r="BV16" s="271" t="e">
        <f t="shared" si="174"/>
        <v>#VALUE!</v>
      </c>
      <c r="BW16" s="271" t="e">
        <f t="shared" si="175"/>
        <v>#VALUE!</v>
      </c>
      <c r="BX16" s="271" t="e">
        <f t="shared" si="176"/>
        <v>#VALUE!</v>
      </c>
      <c r="BY16" s="271" t="e">
        <f t="shared" si="177"/>
        <v>#VALUE!</v>
      </c>
      <c r="BZ16" s="271" t="e">
        <f t="shared" si="178"/>
        <v>#VALUE!</v>
      </c>
      <c r="CA16" s="271" t="e">
        <f t="shared" si="179"/>
        <v>#VALUE!</v>
      </c>
      <c r="CB16" s="271" t="e">
        <f t="shared" si="180"/>
        <v>#VALUE!</v>
      </c>
      <c r="CC16" s="271" t="e">
        <f t="shared" si="181"/>
        <v>#VALUE!</v>
      </c>
      <c r="CD16" s="271" t="e">
        <f t="shared" si="182"/>
        <v>#VALUE!</v>
      </c>
      <c r="CE16" s="271" t="e">
        <f t="shared" si="183"/>
        <v>#VALUE!</v>
      </c>
      <c r="CF16" s="271" t="e">
        <f t="shared" si="184"/>
        <v>#VALUE!</v>
      </c>
      <c r="CG16" s="271" t="e">
        <f t="shared" si="185"/>
        <v>#VALUE!</v>
      </c>
      <c r="CH16" s="271" t="e">
        <f t="shared" si="186"/>
        <v>#VALUE!</v>
      </c>
      <c r="CI16" s="271" t="e">
        <f t="shared" si="187"/>
        <v>#VALUE!</v>
      </c>
      <c r="CJ16" s="156" t="e">
        <f t="shared" si="188"/>
        <v>#VALUE!</v>
      </c>
      <c r="CK16" s="337" t="e">
        <f>IF(OR(Y16="NIL",ISERROR(AD16),E16&lt;&gt;Live),"",INDEX(Unique_PIG,MATCH(Y16,PIG_Likelihood_Scale,0),MATCH(AD16,PIG_Impact_Scale,0))*AC16)</f>
        <v>#VALUE!</v>
      </c>
      <c r="CL16" s="271" t="e">
        <f t="shared" si="190"/>
        <v>#VALUE!</v>
      </c>
      <c r="CM16" s="271" t="e">
        <f t="shared" si="191"/>
        <v>#VALUE!</v>
      </c>
      <c r="CN16" s="271" t="e">
        <f t="shared" si="192"/>
        <v>#VALUE!</v>
      </c>
      <c r="CO16" s="271" t="e">
        <f t="shared" si="193"/>
        <v>#VALUE!</v>
      </c>
      <c r="CP16" s="271" t="e">
        <f t="shared" si="194"/>
        <v>#VALUE!</v>
      </c>
      <c r="CQ16" s="271" t="e">
        <f t="shared" si="195"/>
        <v>#VALUE!</v>
      </c>
      <c r="CR16" s="271" t="e">
        <f t="shared" si="196"/>
        <v>#VALUE!</v>
      </c>
      <c r="CS16" s="271" t="e">
        <f t="shared" si="197"/>
        <v>#VALUE!</v>
      </c>
      <c r="CT16" s="271" t="e">
        <f t="shared" si="198"/>
        <v>#VALUE!</v>
      </c>
      <c r="CU16" s="271" t="e">
        <f t="shared" si="199"/>
        <v>#VALUE!</v>
      </c>
      <c r="CV16" s="271" t="e">
        <f t="shared" si="200"/>
        <v>#VALUE!</v>
      </c>
      <c r="CW16" s="271" t="e">
        <f t="shared" si="201"/>
        <v>#VALUE!</v>
      </c>
      <c r="CX16" s="271" t="e">
        <f t="shared" si="202"/>
        <v>#VALUE!</v>
      </c>
      <c r="CY16" s="271" t="e">
        <f t="shared" si="203"/>
        <v>#VALUE!</v>
      </c>
      <c r="CZ16" s="271" t="e">
        <f t="shared" si="204"/>
        <v>#VALUE!</v>
      </c>
      <c r="DA16" s="271" t="e">
        <f t="shared" si="205"/>
        <v>#VALUE!</v>
      </c>
      <c r="DB16" s="271" t="e">
        <f t="shared" si="206"/>
        <v>#VALUE!</v>
      </c>
      <c r="DC16" s="271" t="e">
        <f t="shared" si="207"/>
        <v>#VALUE!</v>
      </c>
      <c r="DD16" s="271" t="e">
        <f t="shared" si="208"/>
        <v>#VALUE!</v>
      </c>
      <c r="DE16" s="271" t="e">
        <f t="shared" si="209"/>
        <v>#VALUE!</v>
      </c>
      <c r="DF16" s="271" t="e">
        <f t="shared" si="210"/>
        <v>#VALUE!</v>
      </c>
      <c r="DG16" s="271" t="e">
        <f t="shared" si="211"/>
        <v>#VALUE!</v>
      </c>
      <c r="DH16" s="271" t="e">
        <f t="shared" si="212"/>
        <v>#VALUE!</v>
      </c>
      <c r="DI16" s="271" t="e">
        <f t="shared" si="213"/>
        <v>#VALUE!</v>
      </c>
      <c r="DJ16" s="271" t="e">
        <f t="shared" si="214"/>
        <v>#VALUE!</v>
      </c>
      <c r="DK16" s="271" t="e">
        <f t="shared" si="215"/>
        <v>#VALUE!</v>
      </c>
      <c r="DL16" s="271" t="e">
        <f t="shared" si="216"/>
        <v>#VALUE!</v>
      </c>
      <c r="DM16" s="271" t="e">
        <f t="shared" si="217"/>
        <v>#VALUE!</v>
      </c>
      <c r="DN16" s="271" t="e">
        <f t="shared" si="218"/>
        <v>#VALUE!</v>
      </c>
      <c r="DO16" s="271" t="e">
        <f t="shared" si="219"/>
        <v>#VALUE!</v>
      </c>
      <c r="DP16" s="271" t="e">
        <f t="shared" si="220"/>
        <v>#VALUE!</v>
      </c>
      <c r="DQ16" s="271" t="e">
        <f t="shared" si="221"/>
        <v>#VALUE!</v>
      </c>
      <c r="DR16" s="271" t="e">
        <f t="shared" si="222"/>
        <v>#VALUE!</v>
      </c>
      <c r="DS16" s="271" t="e">
        <f t="shared" si="223"/>
        <v>#VALUE!</v>
      </c>
      <c r="DT16" s="271" t="e">
        <f t="shared" si="224"/>
        <v>#VALUE!</v>
      </c>
      <c r="DU16" s="271" t="e">
        <f t="shared" si="225"/>
        <v>#VALUE!</v>
      </c>
      <c r="DV16" s="271" t="e">
        <f t="shared" si="226"/>
        <v>#VALUE!</v>
      </c>
      <c r="DW16" s="271" t="e">
        <f t="shared" si="227"/>
        <v>#VALUE!</v>
      </c>
      <c r="DX16" s="271" t="e">
        <f t="shared" si="228"/>
        <v>#VALUE!</v>
      </c>
      <c r="DY16" s="271" t="e">
        <f t="shared" si="229"/>
        <v>#VALUE!</v>
      </c>
      <c r="DZ16" s="271" t="e">
        <f t="shared" si="230"/>
        <v>#VALUE!</v>
      </c>
      <c r="EA16" s="271" t="e">
        <f t="shared" si="231"/>
        <v>#VALUE!</v>
      </c>
      <c r="EB16" s="271" t="e">
        <f t="shared" si="232"/>
        <v>#VALUE!</v>
      </c>
      <c r="EC16" s="271" t="e">
        <f t="shared" si="233"/>
        <v>#VALUE!</v>
      </c>
      <c r="ED16" s="271" t="e">
        <f t="shared" si="234"/>
        <v>#VALUE!</v>
      </c>
      <c r="EE16" s="271" t="e">
        <f t="shared" si="235"/>
        <v>#VALUE!</v>
      </c>
      <c r="EF16" s="271" t="e">
        <f t="shared" si="236"/>
        <v>#VALUE!</v>
      </c>
      <c r="EG16" s="271" t="e">
        <f t="shared" si="237"/>
        <v>#VALUE!</v>
      </c>
      <c r="EH16" s="271" t="e">
        <f t="shared" si="238"/>
        <v>#VALUE!</v>
      </c>
      <c r="EI16" s="338" t="e">
        <f t="shared" si="239"/>
        <v>#VALUE!</v>
      </c>
    </row>
    <row r="17" ht="14.0">
      <c r="B17" s="323">
        <f>'Risk Register'!B9</f>
        <v>4.0</v>
      </c>
      <c r="C17" s="324" t="s">
        <f>'Risk Register'!C9</f>
        <v>207</v>
      </c>
      <c r="D17" s="325" t="s">
        <f>'Risk Register'!G9</f>
        <v>177</v>
      </c>
      <c r="E17" s="326" t="s">
        <f>'Risk Register'!H9</f>
        <v>178</v>
      </c>
      <c r="F17" s="146"/>
      <c r="G17" s="308" t="s">
        <f>IF(AND(P17&lt;&gt;"",E17="Live",D17="Opportunity"),RANK(P17,Current_Score,1)+COUNTIF(P$12:$P17,P17)-1,"")</f>
        <v>322</v>
      </c>
      <c r="H17" s="309" t="s">
        <f>IF(AND(P17&lt;&gt;"",E17="Live",D17="Threat"),RANK(P17,Current_Score,0)+COUNTIF(P$12:$P17,P17)-1,"")</f>
        <v>322</v>
      </c>
      <c r="I17" s="146"/>
      <c r="J17" s="323" t="s">
        <f>IF('Risk Register'!N9&gt;=VH_Prob_Value,"VH",IF('Risk Register'!N9&gt;=H_Prob_Value,"H",IF('Risk Register'!N9&gt;=M_Prob_Value,"M",IF('Risk Register'!N9&gt;=L_Prob_Value,"L",IF(ISBLANK('Risk Register'!N9),"NIL","VL")))))</f>
        <v>321</v>
      </c>
      <c r="K17" s="327" t="e">
        <f>IF('Risk Register'!O9&gt;=VH_Cost_Value,"VH",IF('Risk Register'!O9&gt;=H_Cost_Value,"H",IF('Risk Register'!O9&gt;=M_Cost_Value,"M",IF('Risk Register'!O9&gt;=L_Cost_Value,"L",IF('Risk Register'!O9&gt;0,"VL","NIL")))))</f>
        <v>#NAME?</v>
      </c>
      <c r="L17" s="327" t="s">
        <v>518</v>
      </c>
      <c r="M17" s="327">
        <f>'Risk Register'!P9</f>
        <v>3.0</v>
      </c>
      <c r="N17" s="328">
        <f t="shared" si="119"/>
        <v>1.0</v>
      </c>
      <c r="O17" s="271" t="e">
        <f>INDEX(Scale_Names,MAX(IF(K17="",0,MATCH(K17,Scale_Names,0)),IF(L17="",0,MATCH(L17,Scale_Names,0)),IF(M17=0,0,MATCH(M17,Scale_Names,0))),0)</f>
        <v>#NAME?</v>
      </c>
      <c r="P17" s="329" t="s">
        <f>IF(OR(J17="NIL",J17="",ISERROR(O17)),"",INDEX(PIG,MATCH(J17,PIG_Likelihood_Scale,0),MATCH(O17,PIG_Impact_Scale,0))*N17)</f>
        <v>322</v>
      </c>
      <c r="Q17" s="146"/>
      <c r="R17" s="330">
        <f>IF(AND(D17=Threat,E17=Live),'Risk Register'!O9,0)</f>
      </c>
      <c r="S17" s="331">
        <f>IF(AND(E17=Live,D17=Threat),'Risk Register'!O9*'Risk Register'!N9*0.01,0)</f>
        <v>0.0</v>
      </c>
      <c r="T17" s="331">
        <f>IF(AND(E17=Live,D17=Opp),'Risk Register'!O9*'Risk Register'!N9*0.01,0)</f>
        <v>0.0</v>
      </c>
      <c r="U17" s="332">
        <f t="shared" si="125"/>
        <v>0.0</v>
      </c>
      <c r="V17" s="146"/>
      <c r="W17" s="333">
        <f>IF(E17=Ret_Rej,0,'Risk Register'!W9)</f>
      </c>
      <c r="X17" s="146"/>
      <c r="Y17" s="320" t="s">
        <f>IF('Risk Register'!X9&gt;=VH_Prob_Value,"VH",IF('Risk Register'!X9&gt;=H_Prob_Value,"H",IF('Risk Register'!X9&gt;=M_Prob_Value,"M",IF('Risk Register'!X9&gt;=L_Prob_Value,"L",IF(ISBLANK('Risk Register'!X9),"NIL","VL")))))</f>
        <v>321</v>
      </c>
      <c r="Z17" s="271" t="e">
        <f>IF('Risk Register'!Y9&gt;=VH_Cost_Value,"VH",IF('Risk Register'!Y9&gt;=H_Cost_Value,"H",IF('Risk Register'!Y9&gt;=M_Cost_Value,"M",IF('Risk Register'!Y9&gt;=L_Cost_Value,"L",IF('Risk Register'!Y9&gt;0,"VL","NIL")))))</f>
        <v>#NAME?</v>
      </c>
      <c r="AA17" s="271" t="s">
        <v>518</v>
      </c>
      <c r="AB17" s="271">
        <f>'Risk Register'!Z9</f>
        <v>3.0</v>
      </c>
      <c r="AC17" s="328">
        <f t="shared" si="131"/>
        <v>1.0</v>
      </c>
      <c r="AD17" s="271" t="e">
        <f>INDEX(Scale_Names,MAX(IF(Z17="",0,MATCH(Z17,Scale_Names,0)),IF(AA17="",0,MATCH(AA17,Scale_Names,0)),IF(AB17=0,0,MATCH(AB17,Scale_Names,0))),0)</f>
        <v>#NAME?</v>
      </c>
      <c r="AE17" s="334" t="s">
        <f>IF(OR(Y17="NIL",ISERROR(AD17)),"",INDEX(PIG,MATCH(Y17,PIG_Likelihood_Scale,0),MATCH(AD17,PIG_Impact_Scale,0))*AC17)</f>
        <v>322</v>
      </c>
      <c r="AF17" s="146"/>
      <c r="AG17" s="335">
        <f>IF(AND(D17=Threat,E17=Live),'Risk Register'!Y9,0)</f>
      </c>
      <c r="AH17" s="269">
        <f>IF(AND(E17=Live,D17=Threat),'Risk Register'!Y9*'Risk Register'!X9*0.01,0)</f>
        <v>0.0</v>
      </c>
      <c r="AI17" s="269">
        <f>IF(AND(E17=Live,D17=Opp),'Risk Register'!Y9*'Risk Register'!X9*0.01,0)</f>
        <v>0.0</v>
      </c>
      <c r="AJ17" s="336">
        <f t="shared" si="137"/>
        <v>0.0</v>
      </c>
      <c r="AK17" s="146"/>
      <c r="AL17" s="320" t="s">
        <f>IF(OR(J17="NIL",ISERROR(O17),E17&lt;&gt;Live),"",INDEX(Unique_PIG,MATCH(J17,PIG_Likelihood_Scale,0),MATCH(O17,PIG_Impact_Scale,0))*N17)</f>
        <v>322</v>
      </c>
      <c r="AM17" s="271" t="s">
        <f t="shared" si="139"/>
        <v>322</v>
      </c>
      <c r="AN17" s="271" t="s">
        <f t="shared" si="140"/>
        <v>322</v>
      </c>
      <c r="AO17" s="271" t="s">
        <f t="shared" si="141"/>
        <v>322</v>
      </c>
      <c r="AP17" s="271" t="s">
        <f t="shared" si="142"/>
        <v>322</v>
      </c>
      <c r="AQ17" s="271" t="s">
        <f t="shared" si="143"/>
        <v>322</v>
      </c>
      <c r="AR17" s="271" t="s">
        <f t="shared" si="144"/>
        <v>322</v>
      </c>
      <c r="AS17" s="271" t="s">
        <f t="shared" si="145"/>
        <v>322</v>
      </c>
      <c r="AT17" s="271" t="s">
        <f t="shared" si="146"/>
        <v>322</v>
      </c>
      <c r="AU17" s="271" t="s">
        <f t="shared" si="147"/>
        <v>322</v>
      </c>
      <c r="AV17" s="271" t="s">
        <f t="shared" si="148"/>
        <v>322</v>
      </c>
      <c r="AW17" s="271" t="s">
        <f t="shared" si="149"/>
        <v>322</v>
      </c>
      <c r="AX17" s="271" t="s">
        <f t="shared" si="150"/>
        <v>322</v>
      </c>
      <c r="AY17" s="271" t="s">
        <f t="shared" si="151"/>
        <v>322</v>
      </c>
      <c r="AZ17" s="271" t="s">
        <f t="shared" si="152"/>
        <v>322</v>
      </c>
      <c r="BA17" s="271" t="s">
        <f t="shared" si="153"/>
        <v>322</v>
      </c>
      <c r="BB17" s="271" t="s">
        <f t="shared" si="154"/>
        <v>322</v>
      </c>
      <c r="BC17" s="271" t="s">
        <f t="shared" si="155"/>
        <v>322</v>
      </c>
      <c r="BD17" s="271" t="s">
        <f t="shared" si="156"/>
        <v>322</v>
      </c>
      <c r="BE17" s="271" t="s">
        <f t="shared" si="157"/>
        <v>322</v>
      </c>
      <c r="BF17" s="271" t="s">
        <f t="shared" si="158"/>
        <v>322</v>
      </c>
      <c r="BG17" s="271" t="s">
        <f t="shared" si="159"/>
        <v>322</v>
      </c>
      <c r="BH17" s="271" t="s">
        <f t="shared" si="160"/>
        <v>322</v>
      </c>
      <c r="BI17" s="271" t="s">
        <f t="shared" si="161"/>
        <v>322</v>
      </c>
      <c r="BJ17" s="271" t="s">
        <f t="shared" si="162"/>
        <v>322</v>
      </c>
      <c r="BK17" s="271" t="s">
        <f t="shared" si="163"/>
        <v>322</v>
      </c>
      <c r="BL17" s="271" t="s">
        <f t="shared" si="164"/>
        <v>322</v>
      </c>
      <c r="BM17" s="271" t="s">
        <f t="shared" si="165"/>
        <v>322</v>
      </c>
      <c r="BN17" s="271" t="s">
        <f t="shared" si="166"/>
        <v>322</v>
      </c>
      <c r="BO17" s="271" t="s">
        <f t="shared" si="167"/>
        <v>322</v>
      </c>
      <c r="BP17" s="271" t="s">
        <f t="shared" si="168"/>
        <v>322</v>
      </c>
      <c r="BQ17" s="271" t="s">
        <f t="shared" si="169"/>
        <v>322</v>
      </c>
      <c r="BR17" s="271" t="s">
        <f t="shared" si="170"/>
        <v>322</v>
      </c>
      <c r="BS17" s="271" t="s">
        <f t="shared" si="171"/>
        <v>322</v>
      </c>
      <c r="BT17" s="271" t="s">
        <f t="shared" si="172"/>
        <v>322</v>
      </c>
      <c r="BU17" s="271" t="s">
        <f t="shared" si="173"/>
        <v>322</v>
      </c>
      <c r="BV17" s="271" t="s">
        <f t="shared" si="174"/>
        <v>322</v>
      </c>
      <c r="BW17" s="271" t="s">
        <f t="shared" si="175"/>
        <v>322</v>
      </c>
      <c r="BX17" s="271" t="s">
        <f t="shared" si="176"/>
        <v>322</v>
      </c>
      <c r="BY17" s="271" t="s">
        <f t="shared" si="177"/>
        <v>322</v>
      </c>
      <c r="BZ17" s="271" t="s">
        <f t="shared" si="178"/>
        <v>322</v>
      </c>
      <c r="CA17" s="271" t="s">
        <f t="shared" si="179"/>
        <v>322</v>
      </c>
      <c r="CB17" s="271" t="s">
        <f t="shared" si="180"/>
        <v>322</v>
      </c>
      <c r="CC17" s="271" t="s">
        <f t="shared" si="181"/>
        <v>322</v>
      </c>
      <c r="CD17" s="271" t="s">
        <f t="shared" si="182"/>
        <v>322</v>
      </c>
      <c r="CE17" s="271" t="s">
        <f t="shared" si="183"/>
        <v>322</v>
      </c>
      <c r="CF17" s="271" t="s">
        <f t="shared" si="184"/>
        <v>322</v>
      </c>
      <c r="CG17" s="271" t="s">
        <f t="shared" si="185"/>
        <v>322</v>
      </c>
      <c r="CH17" s="271" t="s">
        <f t="shared" si="186"/>
        <v>322</v>
      </c>
      <c r="CI17" s="271" t="s">
        <f t="shared" si="187"/>
        <v>322</v>
      </c>
      <c r="CJ17" s="156" t="s">
        <f t="shared" si="188"/>
        <v>322</v>
      </c>
      <c r="CK17" s="337" t="s">
        <f>IF(OR(Y17="NIL",ISERROR(AD17),E17&lt;&gt;Live),"",INDEX(Unique_PIG,MATCH(Y17,PIG_Likelihood_Scale,0),MATCH(AD17,PIG_Impact_Scale,0))*AC17)</f>
        <v>322</v>
      </c>
      <c r="CL17" s="271" t="s">
        <f t="shared" si="190"/>
        <v>322</v>
      </c>
      <c r="CM17" s="271" t="s">
        <f t="shared" si="191"/>
        <v>322</v>
      </c>
      <c r="CN17" s="271" t="s">
        <f t="shared" si="192"/>
        <v>322</v>
      </c>
      <c r="CO17" s="271" t="s">
        <f t="shared" si="193"/>
        <v>322</v>
      </c>
      <c r="CP17" s="271" t="s">
        <f t="shared" si="194"/>
        <v>322</v>
      </c>
      <c r="CQ17" s="271" t="s">
        <f t="shared" si="195"/>
        <v>322</v>
      </c>
      <c r="CR17" s="271" t="s">
        <f t="shared" si="196"/>
        <v>322</v>
      </c>
      <c r="CS17" s="271" t="s">
        <f t="shared" si="197"/>
        <v>322</v>
      </c>
      <c r="CT17" s="271" t="s">
        <f t="shared" si="198"/>
        <v>322</v>
      </c>
      <c r="CU17" s="271" t="s">
        <f t="shared" si="199"/>
        <v>322</v>
      </c>
      <c r="CV17" s="271" t="s">
        <f t="shared" si="200"/>
        <v>322</v>
      </c>
      <c r="CW17" s="271" t="s">
        <f t="shared" si="201"/>
        <v>322</v>
      </c>
      <c r="CX17" s="271" t="s">
        <f t="shared" si="202"/>
        <v>322</v>
      </c>
      <c r="CY17" s="271" t="s">
        <f t="shared" si="203"/>
        <v>322</v>
      </c>
      <c r="CZ17" s="271" t="s">
        <f t="shared" si="204"/>
        <v>322</v>
      </c>
      <c r="DA17" s="271" t="s">
        <f t="shared" si="205"/>
        <v>322</v>
      </c>
      <c r="DB17" s="271" t="s">
        <f t="shared" si="206"/>
        <v>322</v>
      </c>
      <c r="DC17" s="271" t="s">
        <f t="shared" si="207"/>
        <v>322</v>
      </c>
      <c r="DD17" s="271" t="s">
        <f t="shared" si="208"/>
        <v>322</v>
      </c>
      <c r="DE17" s="271" t="s">
        <f t="shared" si="209"/>
        <v>322</v>
      </c>
      <c r="DF17" s="271" t="s">
        <f t="shared" si="210"/>
        <v>322</v>
      </c>
      <c r="DG17" s="271" t="s">
        <f t="shared" si="211"/>
        <v>322</v>
      </c>
      <c r="DH17" s="271" t="s">
        <f t="shared" si="212"/>
        <v>322</v>
      </c>
      <c r="DI17" s="271" t="s">
        <f t="shared" si="213"/>
        <v>322</v>
      </c>
      <c r="DJ17" s="271" t="s">
        <f t="shared" si="214"/>
        <v>322</v>
      </c>
      <c r="DK17" s="271" t="s">
        <f t="shared" si="215"/>
        <v>322</v>
      </c>
      <c r="DL17" s="271" t="s">
        <f t="shared" si="216"/>
        <v>322</v>
      </c>
      <c r="DM17" s="271" t="s">
        <f t="shared" si="217"/>
        <v>322</v>
      </c>
      <c r="DN17" s="271" t="s">
        <f t="shared" si="218"/>
        <v>322</v>
      </c>
      <c r="DO17" s="271" t="s">
        <f t="shared" si="219"/>
        <v>322</v>
      </c>
      <c r="DP17" s="271" t="s">
        <f t="shared" si="220"/>
        <v>322</v>
      </c>
      <c r="DQ17" s="271" t="s">
        <f t="shared" si="221"/>
        <v>322</v>
      </c>
      <c r="DR17" s="271" t="s">
        <f t="shared" si="222"/>
        <v>322</v>
      </c>
      <c r="DS17" s="271" t="s">
        <f t="shared" si="223"/>
        <v>322</v>
      </c>
      <c r="DT17" s="271" t="s">
        <f t="shared" si="224"/>
        <v>322</v>
      </c>
      <c r="DU17" s="271" t="s">
        <f t="shared" si="225"/>
        <v>322</v>
      </c>
      <c r="DV17" s="271" t="s">
        <f t="shared" si="226"/>
        <v>322</v>
      </c>
      <c r="DW17" s="271" t="s">
        <f t="shared" si="227"/>
        <v>322</v>
      </c>
      <c r="DX17" s="271" t="s">
        <f t="shared" si="228"/>
        <v>322</v>
      </c>
      <c r="DY17" s="271" t="s">
        <f t="shared" si="229"/>
        <v>322</v>
      </c>
      <c r="DZ17" s="271" t="s">
        <f t="shared" si="230"/>
        <v>322</v>
      </c>
      <c r="EA17" s="271" t="s">
        <f t="shared" si="231"/>
        <v>322</v>
      </c>
      <c r="EB17" s="271" t="s">
        <f t="shared" si="232"/>
        <v>322</v>
      </c>
      <c r="EC17" s="271" t="s">
        <f t="shared" si="233"/>
        <v>322</v>
      </c>
      <c r="ED17" s="271" t="s">
        <f t="shared" si="234"/>
        <v>322</v>
      </c>
      <c r="EE17" s="271" t="s">
        <f t="shared" si="235"/>
        <v>322</v>
      </c>
      <c r="EF17" s="271" t="s">
        <f t="shared" si="236"/>
        <v>322</v>
      </c>
      <c r="EG17" s="271" t="s">
        <f t="shared" si="237"/>
        <v>322</v>
      </c>
      <c r="EH17" s="271" t="s">
        <f t="shared" si="238"/>
        <v>322</v>
      </c>
      <c r="EI17" s="338" t="s">
        <f t="shared" si="239"/>
        <v>322</v>
      </c>
    </row>
    <row r="18" ht="14.0">
      <c r="B18" s="323">
        <f>'Risk Register'!B10</f>
        <v>6.0</v>
      </c>
      <c r="C18" s="324" t="s">
        <f>'Risk Register'!C10</f>
        <v>214</v>
      </c>
      <c r="D18" s="325" t="s">
        <f>'Risk Register'!G10</f>
        <v>177</v>
      </c>
      <c r="E18" s="326" t="s">
        <f>'Risk Register'!H10</f>
        <v>178</v>
      </c>
      <c r="F18" s="146"/>
      <c r="G18" s="308" t="s">
        <f>IF(AND(P18&lt;&gt;"",E18="Live",D18="Opportunity"),RANK(P18,Current_Score,1)+COUNTIF(P$12:$P18,P18)-1,"")</f>
        <v>322</v>
      </c>
      <c r="H18" s="309" t="s">
        <f>IF(AND(P18&lt;&gt;"",E18="Live",D18="Threat"),RANK(P18,Current_Score,0)+COUNTIF(P$12:$P18,P18)-1,"")</f>
        <v>322</v>
      </c>
      <c r="I18" s="146"/>
      <c r="J18" s="323" t="s">
        <f>IF('Risk Register'!N10&gt;=VH_Prob_Value,"VH",IF('Risk Register'!N10&gt;=H_Prob_Value,"H",IF('Risk Register'!N10&gt;=M_Prob_Value,"M",IF('Risk Register'!N10&gt;=L_Prob_Value,"L",IF(ISBLANK('Risk Register'!N10),"NIL","VL")))))</f>
        <v>321</v>
      </c>
      <c r="K18" s="327" t="e">
        <f>IF('Risk Register'!O10&gt;=VH_Cost_Value,"VH",IF('Risk Register'!O10&gt;=H_Cost_Value,"H",IF('Risk Register'!O10&gt;=M_Cost_Value,"M",IF('Risk Register'!O10&gt;=L_Cost_Value,"L",IF('Risk Register'!O10&gt;0,"VL","NIL")))))</f>
        <v>#NAME?</v>
      </c>
      <c r="L18" s="327" t="s">
        <v>518</v>
      </c>
      <c r="M18" s="327">
        <f>'Risk Register'!P10</f>
        <v>3.0</v>
      </c>
      <c r="N18" s="328">
        <f t="shared" si="119"/>
        <v>1.0</v>
      </c>
      <c r="O18" s="271" t="e">
        <f>INDEX(Scale_Names,MAX(IF(K18="",0,MATCH(K18,Scale_Names,0)),IF(L18="",0,MATCH(L18,Scale_Names,0)),IF(M18=0,0,MATCH(M18,Scale_Names,0))),0)</f>
        <v>#NAME?</v>
      </c>
      <c r="P18" s="329" t="s">
        <f>IF(OR(J18="NIL",J18="",ISERROR(O18)),"",INDEX(PIG,MATCH(J18,PIG_Likelihood_Scale,0),MATCH(O18,PIG_Impact_Scale,0))*N18)</f>
        <v>322</v>
      </c>
      <c r="Q18" s="146"/>
      <c r="R18" s="330">
        <f>IF(AND(D18=Threat,E18=Live),'Risk Register'!O10,0)</f>
      </c>
      <c r="S18" s="331">
        <f>IF(AND(E18=Live,D18=Threat),'Risk Register'!O10*'Risk Register'!N10*0.01,0)</f>
        <v>0.0</v>
      </c>
      <c r="T18" s="331">
        <f>IF(AND(E18=Live,D18=Opp),'Risk Register'!O10*'Risk Register'!N10*0.01,0)</f>
        <v>0.0</v>
      </c>
      <c r="U18" s="332">
        <f t="shared" si="125"/>
        <v>0.0</v>
      </c>
      <c r="V18" s="146"/>
      <c r="W18" s="333">
        <f>IF(E18=Ret_Rej,0,'Risk Register'!W10)</f>
      </c>
      <c r="X18" s="146"/>
      <c r="Y18" s="320" t="s">
        <f>IF('Risk Register'!X10&gt;=VH_Prob_Value,"VH",IF('Risk Register'!X10&gt;=H_Prob_Value,"H",IF('Risk Register'!X10&gt;=M_Prob_Value,"M",IF('Risk Register'!X10&gt;=L_Prob_Value,"L",IF(ISBLANK('Risk Register'!X10),"NIL","VL")))))</f>
        <v>321</v>
      </c>
      <c r="Z18" s="271" t="e">
        <f>IF('Risk Register'!Y10&gt;=VH_Cost_Value,"VH",IF('Risk Register'!Y10&gt;=H_Cost_Value,"H",IF('Risk Register'!Y10&gt;=M_Cost_Value,"M",IF('Risk Register'!Y10&gt;=L_Cost_Value,"L",IF('Risk Register'!Y10&gt;0,"VL","NIL")))))</f>
        <v>#NAME?</v>
      </c>
      <c r="AA18" s="271" t="s">
        <v>518</v>
      </c>
      <c r="AB18" s="271">
        <f>'Risk Register'!Z10</f>
        <v>2.0</v>
      </c>
      <c r="AC18" s="328">
        <f t="shared" si="131"/>
        <v>1.0</v>
      </c>
      <c r="AD18" s="271" t="e">
        <f>INDEX(Scale_Names,MAX(IF(Z18="",0,MATCH(Z18,Scale_Names,0)),IF(AA18="",0,MATCH(AA18,Scale_Names,0)),IF(AB18=0,0,MATCH(AB18,Scale_Names,0))),0)</f>
        <v>#NAME?</v>
      </c>
      <c r="AE18" s="334" t="s">
        <f>IF(OR(Y18="NIL",ISERROR(AD18)),"",INDEX(PIG,MATCH(Y18,PIG_Likelihood_Scale,0),MATCH(AD18,PIG_Impact_Scale,0))*AC18)</f>
        <v>322</v>
      </c>
      <c r="AF18" s="146"/>
      <c r="AG18" s="335">
        <f>IF(AND(D18=Threat,E18=Live),'Risk Register'!Y10,0)</f>
      </c>
      <c r="AH18" s="269">
        <f>IF(AND(E18=Live,D18=Threat),'Risk Register'!Y10*'Risk Register'!X10*0.01,0)</f>
        <v>0.0</v>
      </c>
      <c r="AI18" s="269">
        <f>IF(AND(E18=Live,D18=Opp),'Risk Register'!Y10*'Risk Register'!X10*0.01,0)</f>
        <v>0.0</v>
      </c>
      <c r="AJ18" s="336">
        <f t="shared" si="137"/>
        <v>0.0</v>
      </c>
      <c r="AK18" s="146"/>
      <c r="AL18" s="320" t="s">
        <f>IF(OR(J18="NIL",ISERROR(O18),E18&lt;&gt;Live),"",INDEX(Unique_PIG,MATCH(J18,PIG_Likelihood_Scale,0),MATCH(O18,PIG_Impact_Scale,0))*N18)</f>
        <v>322</v>
      </c>
      <c r="AM18" s="271" t="s">
        <f t="shared" si="139"/>
        <v>322</v>
      </c>
      <c r="AN18" s="271" t="s">
        <f t="shared" si="140"/>
        <v>322</v>
      </c>
      <c r="AO18" s="271" t="s">
        <f t="shared" si="141"/>
        <v>322</v>
      </c>
      <c r="AP18" s="271" t="s">
        <f t="shared" si="142"/>
        <v>322</v>
      </c>
      <c r="AQ18" s="271" t="s">
        <f t="shared" si="143"/>
        <v>322</v>
      </c>
      <c r="AR18" s="271" t="s">
        <f t="shared" si="144"/>
        <v>322</v>
      </c>
      <c r="AS18" s="271" t="s">
        <f t="shared" si="145"/>
        <v>322</v>
      </c>
      <c r="AT18" s="271" t="s">
        <f t="shared" si="146"/>
        <v>322</v>
      </c>
      <c r="AU18" s="271" t="s">
        <f t="shared" si="147"/>
        <v>322</v>
      </c>
      <c r="AV18" s="271" t="s">
        <f t="shared" si="148"/>
        <v>322</v>
      </c>
      <c r="AW18" s="271" t="s">
        <f t="shared" si="149"/>
        <v>322</v>
      </c>
      <c r="AX18" s="271" t="s">
        <f t="shared" si="150"/>
        <v>322</v>
      </c>
      <c r="AY18" s="271" t="s">
        <f t="shared" si="151"/>
        <v>322</v>
      </c>
      <c r="AZ18" s="271" t="s">
        <f t="shared" si="152"/>
        <v>322</v>
      </c>
      <c r="BA18" s="271" t="s">
        <f t="shared" si="153"/>
        <v>322</v>
      </c>
      <c r="BB18" s="271" t="s">
        <f t="shared" si="154"/>
        <v>322</v>
      </c>
      <c r="BC18" s="271" t="s">
        <f t="shared" si="155"/>
        <v>322</v>
      </c>
      <c r="BD18" s="271" t="s">
        <f t="shared" si="156"/>
        <v>322</v>
      </c>
      <c r="BE18" s="271" t="s">
        <f t="shared" si="157"/>
        <v>322</v>
      </c>
      <c r="BF18" s="271" t="s">
        <f t="shared" si="158"/>
        <v>322</v>
      </c>
      <c r="BG18" s="271" t="s">
        <f t="shared" si="159"/>
        <v>322</v>
      </c>
      <c r="BH18" s="271" t="s">
        <f t="shared" si="160"/>
        <v>322</v>
      </c>
      <c r="BI18" s="271" t="s">
        <f t="shared" si="161"/>
        <v>322</v>
      </c>
      <c r="BJ18" s="271" t="s">
        <f t="shared" si="162"/>
        <v>322</v>
      </c>
      <c r="BK18" s="271" t="s">
        <f t="shared" si="163"/>
        <v>322</v>
      </c>
      <c r="BL18" s="271" t="s">
        <f t="shared" si="164"/>
        <v>322</v>
      </c>
      <c r="BM18" s="271" t="s">
        <f t="shared" si="165"/>
        <v>322</v>
      </c>
      <c r="BN18" s="271" t="s">
        <f t="shared" si="166"/>
        <v>322</v>
      </c>
      <c r="BO18" s="271" t="s">
        <f t="shared" si="167"/>
        <v>322</v>
      </c>
      <c r="BP18" s="271" t="s">
        <f t="shared" si="168"/>
        <v>322</v>
      </c>
      <c r="BQ18" s="271" t="s">
        <f t="shared" si="169"/>
        <v>322</v>
      </c>
      <c r="BR18" s="271" t="s">
        <f t="shared" si="170"/>
        <v>322</v>
      </c>
      <c r="BS18" s="271" t="s">
        <f t="shared" si="171"/>
        <v>322</v>
      </c>
      <c r="BT18" s="271" t="s">
        <f t="shared" si="172"/>
        <v>322</v>
      </c>
      <c r="BU18" s="271" t="s">
        <f t="shared" si="173"/>
        <v>322</v>
      </c>
      <c r="BV18" s="271" t="s">
        <f t="shared" si="174"/>
        <v>322</v>
      </c>
      <c r="BW18" s="271" t="s">
        <f t="shared" si="175"/>
        <v>322</v>
      </c>
      <c r="BX18" s="271" t="s">
        <f t="shared" si="176"/>
        <v>322</v>
      </c>
      <c r="BY18" s="271" t="s">
        <f t="shared" si="177"/>
        <v>322</v>
      </c>
      <c r="BZ18" s="271" t="s">
        <f t="shared" si="178"/>
        <v>322</v>
      </c>
      <c r="CA18" s="271" t="s">
        <f t="shared" si="179"/>
        <v>322</v>
      </c>
      <c r="CB18" s="271" t="s">
        <f t="shared" si="180"/>
        <v>322</v>
      </c>
      <c r="CC18" s="271" t="s">
        <f t="shared" si="181"/>
        <v>322</v>
      </c>
      <c r="CD18" s="271" t="s">
        <f t="shared" si="182"/>
        <v>322</v>
      </c>
      <c r="CE18" s="271" t="s">
        <f t="shared" si="183"/>
        <v>322</v>
      </c>
      <c r="CF18" s="271" t="s">
        <f t="shared" si="184"/>
        <v>322</v>
      </c>
      <c r="CG18" s="271" t="s">
        <f t="shared" si="185"/>
        <v>322</v>
      </c>
      <c r="CH18" s="271" t="s">
        <f t="shared" si="186"/>
        <v>322</v>
      </c>
      <c r="CI18" s="271" t="s">
        <f t="shared" si="187"/>
        <v>322</v>
      </c>
      <c r="CJ18" s="156" t="s">
        <f t="shared" si="188"/>
        <v>322</v>
      </c>
      <c r="CK18" s="337" t="s">
        <f>IF(OR(Y18="NIL",ISERROR(AD18),E18&lt;&gt;Live),"",INDEX(Unique_PIG,MATCH(Y18,PIG_Likelihood_Scale,0),MATCH(AD18,PIG_Impact_Scale,0))*AC18)</f>
        <v>322</v>
      </c>
      <c r="CL18" s="271" t="s">
        <f t="shared" si="190"/>
        <v>322</v>
      </c>
      <c r="CM18" s="271" t="s">
        <f t="shared" si="191"/>
        <v>322</v>
      </c>
      <c r="CN18" s="271" t="s">
        <f t="shared" si="192"/>
        <v>322</v>
      </c>
      <c r="CO18" s="271" t="s">
        <f t="shared" si="193"/>
        <v>322</v>
      </c>
      <c r="CP18" s="271" t="s">
        <f t="shared" si="194"/>
        <v>322</v>
      </c>
      <c r="CQ18" s="271" t="s">
        <f t="shared" si="195"/>
        <v>322</v>
      </c>
      <c r="CR18" s="271" t="s">
        <f t="shared" si="196"/>
        <v>322</v>
      </c>
      <c r="CS18" s="271" t="s">
        <f t="shared" si="197"/>
        <v>322</v>
      </c>
      <c r="CT18" s="271" t="s">
        <f t="shared" si="198"/>
        <v>322</v>
      </c>
      <c r="CU18" s="271" t="s">
        <f t="shared" si="199"/>
        <v>322</v>
      </c>
      <c r="CV18" s="271" t="s">
        <f t="shared" si="200"/>
        <v>322</v>
      </c>
      <c r="CW18" s="271" t="s">
        <f t="shared" si="201"/>
        <v>322</v>
      </c>
      <c r="CX18" s="271" t="s">
        <f t="shared" si="202"/>
        <v>322</v>
      </c>
      <c r="CY18" s="271" t="s">
        <f t="shared" si="203"/>
        <v>322</v>
      </c>
      <c r="CZ18" s="271" t="s">
        <f t="shared" si="204"/>
        <v>322</v>
      </c>
      <c r="DA18" s="271" t="s">
        <f t="shared" si="205"/>
        <v>322</v>
      </c>
      <c r="DB18" s="271" t="s">
        <f t="shared" si="206"/>
        <v>322</v>
      </c>
      <c r="DC18" s="271" t="s">
        <f t="shared" si="207"/>
        <v>322</v>
      </c>
      <c r="DD18" s="271" t="s">
        <f t="shared" si="208"/>
        <v>322</v>
      </c>
      <c r="DE18" s="271" t="s">
        <f t="shared" si="209"/>
        <v>322</v>
      </c>
      <c r="DF18" s="271" t="s">
        <f t="shared" si="210"/>
        <v>322</v>
      </c>
      <c r="DG18" s="271" t="s">
        <f t="shared" si="211"/>
        <v>322</v>
      </c>
      <c r="DH18" s="271" t="s">
        <f t="shared" si="212"/>
        <v>322</v>
      </c>
      <c r="DI18" s="271" t="s">
        <f t="shared" si="213"/>
        <v>322</v>
      </c>
      <c r="DJ18" s="271" t="s">
        <f t="shared" si="214"/>
        <v>322</v>
      </c>
      <c r="DK18" s="271" t="s">
        <f t="shared" si="215"/>
        <v>322</v>
      </c>
      <c r="DL18" s="271" t="s">
        <f t="shared" si="216"/>
        <v>322</v>
      </c>
      <c r="DM18" s="271" t="s">
        <f t="shared" si="217"/>
        <v>322</v>
      </c>
      <c r="DN18" s="271" t="s">
        <f t="shared" si="218"/>
        <v>322</v>
      </c>
      <c r="DO18" s="271" t="s">
        <f t="shared" si="219"/>
        <v>322</v>
      </c>
      <c r="DP18" s="271" t="s">
        <f t="shared" si="220"/>
        <v>322</v>
      </c>
      <c r="DQ18" s="271" t="s">
        <f t="shared" si="221"/>
        <v>322</v>
      </c>
      <c r="DR18" s="271" t="s">
        <f t="shared" si="222"/>
        <v>322</v>
      </c>
      <c r="DS18" s="271" t="s">
        <f t="shared" si="223"/>
        <v>322</v>
      </c>
      <c r="DT18" s="271" t="s">
        <f t="shared" si="224"/>
        <v>322</v>
      </c>
      <c r="DU18" s="271" t="s">
        <f t="shared" si="225"/>
        <v>322</v>
      </c>
      <c r="DV18" s="271" t="s">
        <f t="shared" si="226"/>
        <v>322</v>
      </c>
      <c r="DW18" s="271" t="s">
        <f t="shared" si="227"/>
        <v>322</v>
      </c>
      <c r="DX18" s="271" t="s">
        <f t="shared" si="228"/>
        <v>322</v>
      </c>
      <c r="DY18" s="271" t="s">
        <f t="shared" si="229"/>
        <v>322</v>
      </c>
      <c r="DZ18" s="271" t="s">
        <f t="shared" si="230"/>
        <v>322</v>
      </c>
      <c r="EA18" s="271" t="s">
        <f t="shared" si="231"/>
        <v>322</v>
      </c>
      <c r="EB18" s="271" t="s">
        <f t="shared" si="232"/>
        <v>322</v>
      </c>
      <c r="EC18" s="271" t="s">
        <f t="shared" si="233"/>
        <v>322</v>
      </c>
      <c r="ED18" s="271" t="s">
        <f t="shared" si="234"/>
        <v>322</v>
      </c>
      <c r="EE18" s="271" t="s">
        <f t="shared" si="235"/>
        <v>322</v>
      </c>
      <c r="EF18" s="271" t="s">
        <f t="shared" si="236"/>
        <v>322</v>
      </c>
      <c r="EG18" s="271" t="s">
        <f t="shared" si="237"/>
        <v>322</v>
      </c>
      <c r="EH18" s="271" t="s">
        <f t="shared" si="238"/>
        <v>322</v>
      </c>
      <c r="EI18" s="338" t="s">
        <f t="shared" si="239"/>
        <v>322</v>
      </c>
    </row>
    <row r="19" ht="14.0">
      <c r="B19" s="323">
        <f>'Risk Register'!B11</f>
        <v>12.0</v>
      </c>
      <c r="C19" s="324" t="s">
        <f>'Risk Register'!C11</f>
        <v>223</v>
      </c>
      <c r="D19" s="325" t="s">
        <f>'Risk Register'!G11</f>
        <v>177</v>
      </c>
      <c r="E19" s="326" t="s">
        <f>'Risk Register'!H11</f>
        <v>178</v>
      </c>
      <c r="F19" s="146"/>
      <c r="G19" s="308" t="s">
        <f>IF(AND(P19&lt;&gt;"",E19="Live",D19="Opportunity"),RANK(P19,Current_Score,1)+COUNTIF(P$12:$P19,P19)-1,"")</f>
        <v>322</v>
      </c>
      <c r="H19" s="309" t="s">
        <f>IF(AND(P19&lt;&gt;"",E19="Live",D19="Threat"),RANK(P19,Current_Score,0)+COUNTIF(P$12:$P19,P19)-1,"")</f>
        <v>322</v>
      </c>
      <c r="I19" s="146"/>
      <c r="J19" s="323" t="s">
        <f>IF('Risk Register'!N11&gt;=VH_Prob_Value,"VH",IF('Risk Register'!N11&gt;=H_Prob_Value,"H",IF('Risk Register'!N11&gt;=M_Prob_Value,"M",IF('Risk Register'!N11&gt;=L_Prob_Value,"L",IF(ISBLANK('Risk Register'!N11),"NIL","VL")))))</f>
        <v>321</v>
      </c>
      <c r="K19" s="327" t="e">
        <f>IF('Risk Register'!O11&gt;=VH_Cost_Value,"VH",IF('Risk Register'!O11&gt;=H_Cost_Value,"H",IF('Risk Register'!O11&gt;=M_Cost_Value,"M",IF('Risk Register'!O11&gt;=L_Cost_Value,"L",IF('Risk Register'!O11&gt;0,"VL","NIL")))))</f>
        <v>#NAME?</v>
      </c>
      <c r="L19" s="327" t="s">
        <v>518</v>
      </c>
      <c r="M19" s="327">
        <f>'Risk Register'!P11</f>
        <v>5.0</v>
      </c>
      <c r="N19" s="328">
        <f t="shared" si="119"/>
        <v>1.0</v>
      </c>
      <c r="O19" s="271" t="e">
        <f>INDEX(Scale_Names,MAX(IF(K19="",0,MATCH(K19,Scale_Names,0)),IF(L19="",0,MATCH(L19,Scale_Names,0)),IF(M19=0,0,MATCH(M19,Scale_Names,0))),0)</f>
        <v>#NAME?</v>
      </c>
      <c r="P19" s="329" t="s">
        <f>IF(OR(J19="NIL",J19="",ISERROR(O19)),"",INDEX(PIG,MATCH(J19,PIG_Likelihood_Scale,0),MATCH(O19,PIG_Impact_Scale,0))*N19)</f>
        <v>322</v>
      </c>
      <c r="Q19" s="146"/>
      <c r="R19" s="330">
        <f>IF(AND(D19=Threat,E19=Live),'Risk Register'!O11,0)</f>
      </c>
      <c r="S19" s="331">
        <f>IF(AND(E19=Live,D19=Threat),'Risk Register'!O11*'Risk Register'!N11*0.01,0)</f>
        <v>0.0</v>
      </c>
      <c r="T19" s="331">
        <f>IF(AND(E19=Live,D19=Opp),'Risk Register'!O11*'Risk Register'!N11*0.01,0)</f>
        <v>0.0</v>
      </c>
      <c r="U19" s="332">
        <f t="shared" si="125"/>
        <v>0.0</v>
      </c>
      <c r="V19" s="146"/>
      <c r="W19" s="333">
        <f>IF(E19=Ret_Rej,0,'Risk Register'!W11)</f>
      </c>
      <c r="X19" s="146"/>
      <c r="Y19" s="320" t="s">
        <f>IF('Risk Register'!X11&gt;=VH_Prob_Value,"VH",IF('Risk Register'!X11&gt;=H_Prob_Value,"H",IF('Risk Register'!X11&gt;=M_Prob_Value,"M",IF('Risk Register'!X11&gt;=L_Prob_Value,"L",IF(ISBLANK('Risk Register'!X11),"NIL","VL")))))</f>
        <v>321</v>
      </c>
      <c r="Z19" s="271" t="e">
        <f>IF('Risk Register'!Y11&gt;=VH_Cost_Value,"VH",IF('Risk Register'!Y11&gt;=H_Cost_Value,"H",IF('Risk Register'!Y11&gt;=M_Cost_Value,"M",IF('Risk Register'!Y11&gt;=L_Cost_Value,"L",IF('Risk Register'!Y11&gt;0,"VL","NIL")))))</f>
        <v>#NAME?</v>
      </c>
      <c r="AA19" s="271" t="s">
        <v>518</v>
      </c>
      <c r="AB19" s="271">
        <f>'Risk Register'!Z11</f>
        <v>5.0</v>
      </c>
      <c r="AC19" s="328">
        <f t="shared" si="131"/>
        <v>1.0</v>
      </c>
      <c r="AD19" s="271" t="e">
        <f>INDEX(Scale_Names,MAX(IF(Z19="",0,MATCH(Z19,Scale_Names,0)),IF(AA19="",0,MATCH(AA19,Scale_Names,0)),IF(AB19=0,0,MATCH(AB19,Scale_Names,0))),0)</f>
        <v>#NAME?</v>
      </c>
      <c r="AE19" s="334" t="s">
        <f>IF(OR(Y19="NIL",ISERROR(AD19)),"",INDEX(PIG,MATCH(Y19,PIG_Likelihood_Scale,0),MATCH(AD19,PIG_Impact_Scale,0))*AC19)</f>
        <v>322</v>
      </c>
      <c r="AF19" s="146"/>
      <c r="AG19" s="335">
        <f>IF(AND(D19=Threat,E19=Live),'Risk Register'!Y11,0)</f>
      </c>
      <c r="AH19" s="269">
        <f>IF(AND(E19=Live,D19=Threat),'Risk Register'!Y11*'Risk Register'!X11*0.01,0)</f>
        <v>0.0</v>
      </c>
      <c r="AI19" s="269">
        <f>IF(AND(E19=Live,D19=Opp),'Risk Register'!Y11*'Risk Register'!X11*0.01,0)</f>
        <v>0.0</v>
      </c>
      <c r="AJ19" s="336">
        <f t="shared" si="137"/>
        <v>0.0</v>
      </c>
      <c r="AK19" s="146"/>
      <c r="AL19" s="320" t="s">
        <f>IF(OR(J19="NIL",ISERROR(O19),E19&lt;&gt;Live),"",INDEX(Unique_PIG,MATCH(J19,PIG_Likelihood_Scale,0),MATCH(O19,PIG_Impact_Scale,0))*N19)</f>
        <v>322</v>
      </c>
      <c r="AM19" s="271" t="s">
        <f t="shared" si="139"/>
        <v>322</v>
      </c>
      <c r="AN19" s="271" t="s">
        <f t="shared" si="140"/>
        <v>322</v>
      </c>
      <c r="AO19" s="271" t="s">
        <f t="shared" si="141"/>
        <v>322</v>
      </c>
      <c r="AP19" s="271" t="s">
        <f t="shared" si="142"/>
        <v>322</v>
      </c>
      <c r="AQ19" s="271" t="s">
        <f t="shared" si="143"/>
        <v>322</v>
      </c>
      <c r="AR19" s="271" t="s">
        <f t="shared" si="144"/>
        <v>322</v>
      </c>
      <c r="AS19" s="271" t="s">
        <f t="shared" si="145"/>
        <v>322</v>
      </c>
      <c r="AT19" s="271" t="s">
        <f t="shared" si="146"/>
        <v>322</v>
      </c>
      <c r="AU19" s="271" t="s">
        <f t="shared" si="147"/>
        <v>322</v>
      </c>
      <c r="AV19" s="271" t="s">
        <f t="shared" si="148"/>
        <v>322</v>
      </c>
      <c r="AW19" s="271" t="s">
        <f t="shared" si="149"/>
        <v>322</v>
      </c>
      <c r="AX19" s="271" t="s">
        <f t="shared" si="150"/>
        <v>322</v>
      </c>
      <c r="AY19" s="271" t="s">
        <f t="shared" si="151"/>
        <v>322</v>
      </c>
      <c r="AZ19" s="271" t="s">
        <f t="shared" si="152"/>
        <v>322</v>
      </c>
      <c r="BA19" s="271" t="s">
        <f t="shared" si="153"/>
        <v>322</v>
      </c>
      <c r="BB19" s="271" t="s">
        <f t="shared" si="154"/>
        <v>322</v>
      </c>
      <c r="BC19" s="271" t="s">
        <f t="shared" si="155"/>
        <v>322</v>
      </c>
      <c r="BD19" s="271" t="s">
        <f t="shared" si="156"/>
        <v>322</v>
      </c>
      <c r="BE19" s="271" t="s">
        <f t="shared" si="157"/>
        <v>322</v>
      </c>
      <c r="BF19" s="271" t="s">
        <f t="shared" si="158"/>
        <v>322</v>
      </c>
      <c r="BG19" s="271" t="s">
        <f t="shared" si="159"/>
        <v>322</v>
      </c>
      <c r="BH19" s="271" t="s">
        <f t="shared" si="160"/>
        <v>322</v>
      </c>
      <c r="BI19" s="271" t="s">
        <f t="shared" si="161"/>
        <v>322</v>
      </c>
      <c r="BJ19" s="271" t="s">
        <f t="shared" si="162"/>
        <v>322</v>
      </c>
      <c r="BK19" s="271" t="s">
        <f t="shared" si="163"/>
        <v>322</v>
      </c>
      <c r="BL19" s="271" t="s">
        <f t="shared" si="164"/>
        <v>322</v>
      </c>
      <c r="BM19" s="271" t="s">
        <f t="shared" si="165"/>
        <v>322</v>
      </c>
      <c r="BN19" s="271" t="s">
        <f t="shared" si="166"/>
        <v>322</v>
      </c>
      <c r="BO19" s="271" t="s">
        <f t="shared" si="167"/>
        <v>322</v>
      </c>
      <c r="BP19" s="271" t="s">
        <f t="shared" si="168"/>
        <v>322</v>
      </c>
      <c r="BQ19" s="271" t="s">
        <f t="shared" si="169"/>
        <v>322</v>
      </c>
      <c r="BR19" s="271" t="s">
        <f t="shared" si="170"/>
        <v>322</v>
      </c>
      <c r="BS19" s="271" t="s">
        <f t="shared" si="171"/>
        <v>322</v>
      </c>
      <c r="BT19" s="271" t="s">
        <f t="shared" si="172"/>
        <v>322</v>
      </c>
      <c r="BU19" s="271" t="s">
        <f t="shared" si="173"/>
        <v>322</v>
      </c>
      <c r="BV19" s="271" t="s">
        <f t="shared" si="174"/>
        <v>322</v>
      </c>
      <c r="BW19" s="271" t="s">
        <f t="shared" si="175"/>
        <v>322</v>
      </c>
      <c r="BX19" s="271" t="s">
        <f t="shared" si="176"/>
        <v>322</v>
      </c>
      <c r="BY19" s="271" t="s">
        <f t="shared" si="177"/>
        <v>322</v>
      </c>
      <c r="BZ19" s="271" t="s">
        <f t="shared" si="178"/>
        <v>322</v>
      </c>
      <c r="CA19" s="271" t="s">
        <f t="shared" si="179"/>
        <v>322</v>
      </c>
      <c r="CB19" s="271" t="s">
        <f t="shared" si="180"/>
        <v>322</v>
      </c>
      <c r="CC19" s="271" t="s">
        <f t="shared" si="181"/>
        <v>322</v>
      </c>
      <c r="CD19" s="271" t="s">
        <f t="shared" si="182"/>
        <v>322</v>
      </c>
      <c r="CE19" s="271" t="s">
        <f t="shared" si="183"/>
        <v>322</v>
      </c>
      <c r="CF19" s="271" t="s">
        <f t="shared" si="184"/>
        <v>322</v>
      </c>
      <c r="CG19" s="271" t="s">
        <f t="shared" si="185"/>
        <v>322</v>
      </c>
      <c r="CH19" s="271" t="s">
        <f t="shared" si="186"/>
        <v>322</v>
      </c>
      <c r="CI19" s="271" t="s">
        <f t="shared" si="187"/>
        <v>322</v>
      </c>
      <c r="CJ19" s="156" t="s">
        <f t="shared" si="188"/>
        <v>322</v>
      </c>
      <c r="CK19" s="337" t="s">
        <f>IF(OR(Y19="NIL",ISERROR(AD19),E19&lt;&gt;Live),"",INDEX(Unique_PIG,MATCH(Y19,PIG_Likelihood_Scale,0),MATCH(AD19,PIG_Impact_Scale,0))*AC19)</f>
        <v>322</v>
      </c>
      <c r="CL19" s="271" t="s">
        <f t="shared" si="190"/>
        <v>322</v>
      </c>
      <c r="CM19" s="271" t="s">
        <f t="shared" si="191"/>
        <v>322</v>
      </c>
      <c r="CN19" s="271" t="s">
        <f t="shared" si="192"/>
        <v>322</v>
      </c>
      <c r="CO19" s="271" t="s">
        <f t="shared" si="193"/>
        <v>322</v>
      </c>
      <c r="CP19" s="271" t="s">
        <f t="shared" si="194"/>
        <v>322</v>
      </c>
      <c r="CQ19" s="271" t="s">
        <f t="shared" si="195"/>
        <v>322</v>
      </c>
      <c r="CR19" s="271" t="s">
        <f t="shared" si="196"/>
        <v>322</v>
      </c>
      <c r="CS19" s="271" t="s">
        <f t="shared" si="197"/>
        <v>322</v>
      </c>
      <c r="CT19" s="271" t="s">
        <f t="shared" si="198"/>
        <v>322</v>
      </c>
      <c r="CU19" s="271" t="s">
        <f t="shared" si="199"/>
        <v>322</v>
      </c>
      <c r="CV19" s="271" t="s">
        <f t="shared" si="200"/>
        <v>322</v>
      </c>
      <c r="CW19" s="271" t="s">
        <f t="shared" si="201"/>
        <v>322</v>
      </c>
      <c r="CX19" s="271" t="s">
        <f t="shared" si="202"/>
        <v>322</v>
      </c>
      <c r="CY19" s="271" t="s">
        <f t="shared" si="203"/>
        <v>322</v>
      </c>
      <c r="CZ19" s="271" t="s">
        <f t="shared" si="204"/>
        <v>322</v>
      </c>
      <c r="DA19" s="271" t="s">
        <f t="shared" si="205"/>
        <v>322</v>
      </c>
      <c r="DB19" s="271" t="s">
        <f t="shared" si="206"/>
        <v>322</v>
      </c>
      <c r="DC19" s="271" t="s">
        <f t="shared" si="207"/>
        <v>322</v>
      </c>
      <c r="DD19" s="271" t="s">
        <f t="shared" si="208"/>
        <v>322</v>
      </c>
      <c r="DE19" s="271" t="s">
        <f t="shared" si="209"/>
        <v>322</v>
      </c>
      <c r="DF19" s="271" t="s">
        <f t="shared" si="210"/>
        <v>322</v>
      </c>
      <c r="DG19" s="271" t="s">
        <f t="shared" si="211"/>
        <v>322</v>
      </c>
      <c r="DH19" s="271" t="s">
        <f t="shared" si="212"/>
        <v>322</v>
      </c>
      <c r="DI19" s="271" t="s">
        <f t="shared" si="213"/>
        <v>322</v>
      </c>
      <c r="DJ19" s="271" t="s">
        <f t="shared" si="214"/>
        <v>322</v>
      </c>
      <c r="DK19" s="271" t="s">
        <f t="shared" si="215"/>
        <v>322</v>
      </c>
      <c r="DL19" s="271" t="s">
        <f t="shared" si="216"/>
        <v>322</v>
      </c>
      <c r="DM19" s="271" t="s">
        <f t="shared" si="217"/>
        <v>322</v>
      </c>
      <c r="DN19" s="271" t="s">
        <f t="shared" si="218"/>
        <v>322</v>
      </c>
      <c r="DO19" s="271" t="s">
        <f t="shared" si="219"/>
        <v>322</v>
      </c>
      <c r="DP19" s="271" t="s">
        <f t="shared" si="220"/>
        <v>322</v>
      </c>
      <c r="DQ19" s="271" t="s">
        <f t="shared" si="221"/>
        <v>322</v>
      </c>
      <c r="DR19" s="271" t="s">
        <f t="shared" si="222"/>
        <v>322</v>
      </c>
      <c r="DS19" s="271" t="s">
        <f t="shared" si="223"/>
        <v>322</v>
      </c>
      <c r="DT19" s="271" t="s">
        <f t="shared" si="224"/>
        <v>322</v>
      </c>
      <c r="DU19" s="271" t="s">
        <f t="shared" si="225"/>
        <v>322</v>
      </c>
      <c r="DV19" s="271" t="s">
        <f t="shared" si="226"/>
        <v>322</v>
      </c>
      <c r="DW19" s="271" t="s">
        <f t="shared" si="227"/>
        <v>322</v>
      </c>
      <c r="DX19" s="271" t="s">
        <f t="shared" si="228"/>
        <v>322</v>
      </c>
      <c r="DY19" s="271" t="s">
        <f t="shared" si="229"/>
        <v>322</v>
      </c>
      <c r="DZ19" s="271" t="s">
        <f t="shared" si="230"/>
        <v>322</v>
      </c>
      <c r="EA19" s="271" t="s">
        <f t="shared" si="231"/>
        <v>322</v>
      </c>
      <c r="EB19" s="271" t="s">
        <f t="shared" si="232"/>
        <v>322</v>
      </c>
      <c r="EC19" s="271" t="s">
        <f t="shared" si="233"/>
        <v>322</v>
      </c>
      <c r="ED19" s="271" t="s">
        <f t="shared" si="234"/>
        <v>322</v>
      </c>
      <c r="EE19" s="271" t="s">
        <f t="shared" si="235"/>
        <v>322</v>
      </c>
      <c r="EF19" s="271" t="s">
        <f t="shared" si="236"/>
        <v>322</v>
      </c>
      <c r="EG19" s="271" t="s">
        <f t="shared" si="237"/>
        <v>322</v>
      </c>
      <c r="EH19" s="271" t="s">
        <f t="shared" si="238"/>
        <v>322</v>
      </c>
      <c r="EI19" s="338" t="s">
        <f t="shared" si="239"/>
        <v>322</v>
      </c>
    </row>
    <row r="20" ht="14.0">
      <c r="B20" s="323" t="s">
        <v>519</v>
      </c>
      <c r="C20" s="324" t="s">
        <v>519</v>
      </c>
      <c r="D20" s="325" t="s">
        <v>519</v>
      </c>
      <c r="E20" s="326" t="s">
        <v>519</v>
      </c>
      <c r="F20" s="146"/>
      <c r="G20" s="308" t="e">
        <f>IF(AND(P20&lt;&gt;"",E20="Live",D20="Opportunity"),RANK(P20,Current_Score,1)+COUNTIF(P$12:$P20,P20)-1,"")</f>
        <v>#VALUE!</v>
      </c>
      <c r="H20" s="309" t="e">
        <f>IF(AND(P20&lt;&gt;"",E20="Live",D20="Threat"),RANK(P20,Current_Score,0)+COUNTIF(P$12:$P20,P20)-1,"")</f>
        <v>#VALUE!</v>
      </c>
      <c r="I20" s="146"/>
      <c r="J20" s="323" t="s">
        <v>520</v>
      </c>
      <c r="K20" s="327" t="s">
        <v>521</v>
      </c>
      <c r="L20" s="327" t="s">
        <v>518</v>
      </c>
      <c r="M20" s="327" t="s">
        <v>519</v>
      </c>
      <c r="N20" s="328" t="e">
        <f t="shared" si="119"/>
        <v>#NAME?</v>
      </c>
      <c r="O20" s="271" t="e">
        <f>INDEX(Scale_Names,MAX(IF(K20="",0,MATCH(K20,Scale_Names,0)),IF(L20="",0,MATCH(L20,Scale_Names,0)),IF(M20=0,0,MATCH(M20,Scale_Names,0))),0)</f>
        <v>#NAME?</v>
      </c>
      <c r="P20" s="329" t="e">
        <f>IF(OR(J20="NIL",J20="",ISERROR(O20)),"",INDEX(PIG,MATCH(J20,PIG_Likelihood_Scale,0),MATCH(O20,PIG_Impact_Scale,0))*N20)</f>
        <v>#VALUE!</v>
      </c>
      <c r="Q20" s="146"/>
      <c r="R20" s="330" t="s">
        <v>526</v>
      </c>
      <c r="S20" s="331" t="s">
        <v>527</v>
      </c>
      <c r="T20" s="331" t="s">
        <v>528</v>
      </c>
      <c r="U20" s="332" t="e">
        <f t="shared" si="125"/>
        <v>#NAME?</v>
      </c>
      <c r="V20" s="146"/>
      <c r="W20" s="333" t="s">
        <v>529</v>
      </c>
      <c r="X20" s="146"/>
      <c r="Y20" s="320" t="s">
        <v>520</v>
      </c>
      <c r="Z20" s="271" t="s">
        <v>521</v>
      </c>
      <c r="AA20" s="271" t="s">
        <v>518</v>
      </c>
      <c r="AB20" s="271" t="s">
        <v>519</v>
      </c>
      <c r="AC20" s="328" t="e">
        <f t="shared" si="131"/>
        <v>#NAME?</v>
      </c>
      <c r="AD20" s="271" t="e">
        <f>INDEX(Scale_Names,MAX(IF(Z20="",0,MATCH(Z20,Scale_Names,0)),IF(AA20="",0,MATCH(AA20,Scale_Names,0)),IF(AB20=0,0,MATCH(AB20,Scale_Names,0))),0)</f>
        <v>#NAME?</v>
      </c>
      <c r="AE20" s="334" t="e">
        <f>IF(OR(Y20="NIL",ISERROR(AD20)),"",INDEX(PIG,MATCH(Y20,PIG_Likelihood_Scale,0),MATCH(AD20,PIG_Impact_Scale,0))*AC20)</f>
        <v>#VALUE!</v>
      </c>
      <c r="AF20" s="146"/>
      <c r="AG20" s="335" t="s">
        <v>526</v>
      </c>
      <c r="AH20" s="269" t="s">
        <v>527</v>
      </c>
      <c r="AI20" s="269" t="s">
        <v>528</v>
      </c>
      <c r="AJ20" s="336" t="e">
        <f t="shared" si="137"/>
        <v>#NAME?</v>
      </c>
      <c r="AK20" s="146"/>
      <c r="AL20" s="320" t="e">
        <f>IF(OR(J20="NIL",ISERROR(O20),E20&lt;&gt;Live),"",INDEX(Unique_PIG,MATCH(J20,PIG_Likelihood_Scale,0),MATCH(O20,PIG_Impact_Scale,0))*N20)</f>
        <v>#VALUE!</v>
      </c>
      <c r="AM20" s="271" t="e">
        <f t="shared" si="139"/>
        <v>#VALUE!</v>
      </c>
      <c r="AN20" s="271" t="e">
        <f t="shared" si="140"/>
        <v>#VALUE!</v>
      </c>
      <c r="AO20" s="271" t="e">
        <f t="shared" si="141"/>
        <v>#VALUE!</v>
      </c>
      <c r="AP20" s="271" t="e">
        <f t="shared" si="142"/>
        <v>#VALUE!</v>
      </c>
      <c r="AQ20" s="271" t="e">
        <f t="shared" si="143"/>
        <v>#VALUE!</v>
      </c>
      <c r="AR20" s="271" t="e">
        <f t="shared" si="144"/>
        <v>#VALUE!</v>
      </c>
      <c r="AS20" s="271" t="e">
        <f t="shared" si="145"/>
        <v>#VALUE!</v>
      </c>
      <c r="AT20" s="271" t="e">
        <f t="shared" si="146"/>
        <v>#VALUE!</v>
      </c>
      <c r="AU20" s="271" t="e">
        <f t="shared" si="147"/>
        <v>#VALUE!</v>
      </c>
      <c r="AV20" s="271" t="e">
        <f t="shared" si="148"/>
        <v>#VALUE!</v>
      </c>
      <c r="AW20" s="271" t="e">
        <f t="shared" si="149"/>
        <v>#VALUE!</v>
      </c>
      <c r="AX20" s="271" t="e">
        <f t="shared" si="150"/>
        <v>#VALUE!</v>
      </c>
      <c r="AY20" s="271" t="e">
        <f t="shared" si="151"/>
        <v>#VALUE!</v>
      </c>
      <c r="AZ20" s="271" t="e">
        <f t="shared" si="152"/>
        <v>#VALUE!</v>
      </c>
      <c r="BA20" s="271" t="e">
        <f t="shared" si="153"/>
        <v>#VALUE!</v>
      </c>
      <c r="BB20" s="271" t="e">
        <f t="shared" si="154"/>
        <v>#VALUE!</v>
      </c>
      <c r="BC20" s="271" t="e">
        <f t="shared" si="155"/>
        <v>#VALUE!</v>
      </c>
      <c r="BD20" s="271" t="e">
        <f t="shared" si="156"/>
        <v>#VALUE!</v>
      </c>
      <c r="BE20" s="271" t="e">
        <f t="shared" si="157"/>
        <v>#VALUE!</v>
      </c>
      <c r="BF20" s="271" t="e">
        <f t="shared" si="158"/>
        <v>#VALUE!</v>
      </c>
      <c r="BG20" s="271" t="e">
        <f t="shared" si="159"/>
        <v>#VALUE!</v>
      </c>
      <c r="BH20" s="271" t="e">
        <f t="shared" si="160"/>
        <v>#VALUE!</v>
      </c>
      <c r="BI20" s="271" t="e">
        <f t="shared" si="161"/>
        <v>#VALUE!</v>
      </c>
      <c r="BJ20" s="271" t="e">
        <f t="shared" si="162"/>
        <v>#VALUE!</v>
      </c>
      <c r="BK20" s="271" t="e">
        <f t="shared" si="163"/>
        <v>#VALUE!</v>
      </c>
      <c r="BL20" s="271" t="e">
        <f t="shared" si="164"/>
        <v>#VALUE!</v>
      </c>
      <c r="BM20" s="271" t="e">
        <f t="shared" si="165"/>
        <v>#VALUE!</v>
      </c>
      <c r="BN20" s="271" t="e">
        <f t="shared" si="166"/>
        <v>#VALUE!</v>
      </c>
      <c r="BO20" s="271" t="e">
        <f t="shared" si="167"/>
        <v>#VALUE!</v>
      </c>
      <c r="BP20" s="271" t="e">
        <f t="shared" si="168"/>
        <v>#VALUE!</v>
      </c>
      <c r="BQ20" s="271" t="e">
        <f t="shared" si="169"/>
        <v>#VALUE!</v>
      </c>
      <c r="BR20" s="271" t="e">
        <f t="shared" si="170"/>
        <v>#VALUE!</v>
      </c>
      <c r="BS20" s="271" t="e">
        <f t="shared" si="171"/>
        <v>#VALUE!</v>
      </c>
      <c r="BT20" s="271" t="e">
        <f t="shared" si="172"/>
        <v>#VALUE!</v>
      </c>
      <c r="BU20" s="271" t="e">
        <f t="shared" si="173"/>
        <v>#VALUE!</v>
      </c>
      <c r="BV20" s="271" t="e">
        <f t="shared" si="174"/>
        <v>#VALUE!</v>
      </c>
      <c r="BW20" s="271" t="e">
        <f t="shared" si="175"/>
        <v>#VALUE!</v>
      </c>
      <c r="BX20" s="271" t="e">
        <f t="shared" si="176"/>
        <v>#VALUE!</v>
      </c>
      <c r="BY20" s="271" t="e">
        <f t="shared" si="177"/>
        <v>#VALUE!</v>
      </c>
      <c r="BZ20" s="271" t="e">
        <f t="shared" si="178"/>
        <v>#VALUE!</v>
      </c>
      <c r="CA20" s="271" t="e">
        <f t="shared" si="179"/>
        <v>#VALUE!</v>
      </c>
      <c r="CB20" s="271" t="e">
        <f t="shared" si="180"/>
        <v>#VALUE!</v>
      </c>
      <c r="CC20" s="271" t="e">
        <f t="shared" si="181"/>
        <v>#VALUE!</v>
      </c>
      <c r="CD20" s="271" t="e">
        <f t="shared" si="182"/>
        <v>#VALUE!</v>
      </c>
      <c r="CE20" s="271" t="e">
        <f t="shared" si="183"/>
        <v>#VALUE!</v>
      </c>
      <c r="CF20" s="271" t="e">
        <f t="shared" si="184"/>
        <v>#VALUE!</v>
      </c>
      <c r="CG20" s="271" t="e">
        <f t="shared" si="185"/>
        <v>#VALUE!</v>
      </c>
      <c r="CH20" s="271" t="e">
        <f t="shared" si="186"/>
        <v>#VALUE!</v>
      </c>
      <c r="CI20" s="271" t="e">
        <f t="shared" si="187"/>
        <v>#VALUE!</v>
      </c>
      <c r="CJ20" s="156" t="e">
        <f t="shared" si="188"/>
        <v>#VALUE!</v>
      </c>
      <c r="CK20" s="337" t="e">
        <f>IF(OR(Y20="NIL",ISERROR(AD20),E20&lt;&gt;Live),"",INDEX(Unique_PIG,MATCH(Y20,PIG_Likelihood_Scale,0),MATCH(AD20,PIG_Impact_Scale,0))*AC20)</f>
        <v>#VALUE!</v>
      </c>
      <c r="CL20" s="271" t="e">
        <f t="shared" si="190"/>
        <v>#VALUE!</v>
      </c>
      <c r="CM20" s="271" t="e">
        <f t="shared" si="191"/>
        <v>#VALUE!</v>
      </c>
      <c r="CN20" s="271" t="e">
        <f t="shared" si="192"/>
        <v>#VALUE!</v>
      </c>
      <c r="CO20" s="271" t="e">
        <f t="shared" si="193"/>
        <v>#VALUE!</v>
      </c>
      <c r="CP20" s="271" t="e">
        <f t="shared" si="194"/>
        <v>#VALUE!</v>
      </c>
      <c r="CQ20" s="271" t="e">
        <f t="shared" si="195"/>
        <v>#VALUE!</v>
      </c>
      <c r="CR20" s="271" t="e">
        <f t="shared" si="196"/>
        <v>#VALUE!</v>
      </c>
      <c r="CS20" s="271" t="e">
        <f t="shared" si="197"/>
        <v>#VALUE!</v>
      </c>
      <c r="CT20" s="271" t="e">
        <f t="shared" si="198"/>
        <v>#VALUE!</v>
      </c>
      <c r="CU20" s="271" t="e">
        <f t="shared" si="199"/>
        <v>#VALUE!</v>
      </c>
      <c r="CV20" s="271" t="e">
        <f t="shared" si="200"/>
        <v>#VALUE!</v>
      </c>
      <c r="CW20" s="271" t="e">
        <f t="shared" si="201"/>
        <v>#VALUE!</v>
      </c>
      <c r="CX20" s="271" t="e">
        <f t="shared" si="202"/>
        <v>#VALUE!</v>
      </c>
      <c r="CY20" s="271" t="e">
        <f t="shared" si="203"/>
        <v>#VALUE!</v>
      </c>
      <c r="CZ20" s="271" t="e">
        <f t="shared" si="204"/>
        <v>#VALUE!</v>
      </c>
      <c r="DA20" s="271" t="e">
        <f t="shared" si="205"/>
        <v>#VALUE!</v>
      </c>
      <c r="DB20" s="271" t="e">
        <f t="shared" si="206"/>
        <v>#VALUE!</v>
      </c>
      <c r="DC20" s="271" t="e">
        <f t="shared" si="207"/>
        <v>#VALUE!</v>
      </c>
      <c r="DD20" s="271" t="e">
        <f t="shared" si="208"/>
        <v>#VALUE!</v>
      </c>
      <c r="DE20" s="271" t="e">
        <f t="shared" si="209"/>
        <v>#VALUE!</v>
      </c>
      <c r="DF20" s="271" t="e">
        <f t="shared" si="210"/>
        <v>#VALUE!</v>
      </c>
      <c r="DG20" s="271" t="e">
        <f t="shared" si="211"/>
        <v>#VALUE!</v>
      </c>
      <c r="DH20" s="271" t="e">
        <f t="shared" si="212"/>
        <v>#VALUE!</v>
      </c>
      <c r="DI20" s="271" t="e">
        <f t="shared" si="213"/>
        <v>#VALUE!</v>
      </c>
      <c r="DJ20" s="271" t="e">
        <f t="shared" si="214"/>
        <v>#VALUE!</v>
      </c>
      <c r="DK20" s="271" t="e">
        <f t="shared" si="215"/>
        <v>#VALUE!</v>
      </c>
      <c r="DL20" s="271" t="e">
        <f t="shared" si="216"/>
        <v>#VALUE!</v>
      </c>
      <c r="DM20" s="271" t="e">
        <f t="shared" si="217"/>
        <v>#VALUE!</v>
      </c>
      <c r="DN20" s="271" t="e">
        <f t="shared" si="218"/>
        <v>#VALUE!</v>
      </c>
      <c r="DO20" s="271" t="e">
        <f t="shared" si="219"/>
        <v>#VALUE!</v>
      </c>
      <c r="DP20" s="271" t="e">
        <f t="shared" si="220"/>
        <v>#VALUE!</v>
      </c>
      <c r="DQ20" s="271" t="e">
        <f t="shared" si="221"/>
        <v>#VALUE!</v>
      </c>
      <c r="DR20" s="271" t="e">
        <f t="shared" si="222"/>
        <v>#VALUE!</v>
      </c>
      <c r="DS20" s="271" t="e">
        <f t="shared" si="223"/>
        <v>#VALUE!</v>
      </c>
      <c r="DT20" s="271" t="e">
        <f t="shared" si="224"/>
        <v>#VALUE!</v>
      </c>
      <c r="DU20" s="271" t="e">
        <f t="shared" si="225"/>
        <v>#VALUE!</v>
      </c>
      <c r="DV20" s="271" t="e">
        <f t="shared" si="226"/>
        <v>#VALUE!</v>
      </c>
      <c r="DW20" s="271" t="e">
        <f t="shared" si="227"/>
        <v>#VALUE!</v>
      </c>
      <c r="DX20" s="271" t="e">
        <f t="shared" si="228"/>
        <v>#VALUE!</v>
      </c>
      <c r="DY20" s="271" t="e">
        <f t="shared" si="229"/>
        <v>#VALUE!</v>
      </c>
      <c r="DZ20" s="271" t="e">
        <f t="shared" si="230"/>
        <v>#VALUE!</v>
      </c>
      <c r="EA20" s="271" t="e">
        <f t="shared" si="231"/>
        <v>#VALUE!</v>
      </c>
      <c r="EB20" s="271" t="e">
        <f t="shared" si="232"/>
        <v>#VALUE!</v>
      </c>
      <c r="EC20" s="271" t="e">
        <f t="shared" si="233"/>
        <v>#VALUE!</v>
      </c>
      <c r="ED20" s="271" t="e">
        <f t="shared" si="234"/>
        <v>#VALUE!</v>
      </c>
      <c r="EE20" s="271" t="e">
        <f t="shared" si="235"/>
        <v>#VALUE!</v>
      </c>
      <c r="EF20" s="271" t="e">
        <f t="shared" si="236"/>
        <v>#VALUE!</v>
      </c>
      <c r="EG20" s="271" t="e">
        <f t="shared" si="237"/>
        <v>#VALUE!</v>
      </c>
      <c r="EH20" s="271" t="e">
        <f t="shared" si="238"/>
        <v>#VALUE!</v>
      </c>
      <c r="EI20" s="338" t="e">
        <f t="shared" si="239"/>
        <v>#VALUE!</v>
      </c>
    </row>
    <row r="21" customHeight="1" ht="16.0">
      <c r="B21" s="323">
        <f>'Risk Register'!B12</f>
        <v>7.0</v>
      </c>
      <c r="C21" s="324" t="s">
        <f>'Risk Register'!C12</f>
        <v>232</v>
      </c>
      <c r="D21" s="325" t="s">
        <f>'Risk Register'!G12</f>
        <v>177</v>
      </c>
      <c r="E21" s="326" t="s">
        <f>'Risk Register'!H12</f>
        <v>178</v>
      </c>
      <c r="F21" s="146"/>
      <c r="G21" s="308" t="s">
        <f>IF(AND(P21&lt;&gt;"",E21="Live",D21="Opportunity"),RANK(P21,Current_Score,1)+COUNTIF(P$12:$P21,P21)-1,"")</f>
        <v>322</v>
      </c>
      <c r="H21" s="309" t="s">
        <f>IF(AND(P21&lt;&gt;"",E21="Live",D21="Threat"),RANK(P21,Current_Score,0)+COUNTIF(P$12:$P21,P21)-1,"")</f>
        <v>322</v>
      </c>
      <c r="I21" s="146"/>
      <c r="J21" s="323" t="s">
        <f>IF('Risk Register'!N12&gt;=VH_Prob_Value,"VH",IF('Risk Register'!N12&gt;=H_Prob_Value,"H",IF('Risk Register'!N12&gt;=M_Prob_Value,"M",IF('Risk Register'!N12&gt;=L_Prob_Value,"L",IF(ISBLANK('Risk Register'!N12),"NIL","VL")))))</f>
        <v>321</v>
      </c>
      <c r="K21" s="327" t="e">
        <f>IF('Risk Register'!O12&gt;=VH_Cost_Value,"VH",IF('Risk Register'!O12&gt;=H_Cost_Value,"H",IF('Risk Register'!O12&gt;=M_Cost_Value,"M",IF('Risk Register'!O12&gt;=L_Cost_Value,"L",IF('Risk Register'!O12&gt;0,"VL","NIL")))))</f>
        <v>#NAME?</v>
      </c>
      <c r="L21" s="327" t="s">
        <v>518</v>
      </c>
      <c r="M21" s="327">
        <f>'Risk Register'!P12</f>
        <v>3.0</v>
      </c>
      <c r="N21" s="328">
        <f t="shared" si="119"/>
        <v>1.0</v>
      </c>
      <c r="O21" s="271" t="e">
        <f>INDEX(Scale_Names,MAX(IF(K21="",0,MATCH(K21,Scale_Names,0)),IF(L21="",0,MATCH(L21,Scale_Names,0)),IF(M21=0,0,MATCH(M21,Scale_Names,0))),0)</f>
        <v>#NAME?</v>
      </c>
      <c r="P21" s="329" t="s">
        <f>IF(OR(J21="NIL",J21="",ISERROR(O21)),"",INDEX(PIG,MATCH(J21,PIG_Likelihood_Scale,0),MATCH(O21,PIG_Impact_Scale,0))*N21)</f>
        <v>322</v>
      </c>
      <c r="Q21" s="146"/>
      <c r="R21" s="330">
        <f>IF(AND(D21=Threat,E21=Live),'Risk Register'!O12,0)</f>
      </c>
      <c r="S21" s="331">
        <f>IF(AND(E21=Live,D21=Threat),'Risk Register'!O12*'Risk Register'!N12*0.01,0)</f>
        <v>0.0</v>
      </c>
      <c r="T21" s="331">
        <f>IF(AND(E21=Live,D21=Opp),'Risk Register'!O12*'Risk Register'!N12*0.01,0)</f>
        <v>0.0</v>
      </c>
      <c r="U21" s="332">
        <f t="shared" si="125"/>
        <v>0.0</v>
      </c>
      <c r="V21" s="146"/>
      <c r="W21" s="333">
        <f>IF(E21=Ret_Rej,0,'Risk Register'!W12)</f>
      </c>
      <c r="X21" s="146"/>
      <c r="Y21" s="320" t="s">
        <f>IF('Risk Register'!X12&gt;=VH_Prob_Value,"VH",IF('Risk Register'!X12&gt;=H_Prob_Value,"H",IF('Risk Register'!X12&gt;=M_Prob_Value,"M",IF('Risk Register'!X12&gt;=L_Prob_Value,"L",IF(ISBLANK('Risk Register'!X12),"NIL","VL")))))</f>
        <v>321</v>
      </c>
      <c r="Z21" s="271" t="e">
        <f>IF('Risk Register'!Y12&gt;=VH_Cost_Value,"VH",IF('Risk Register'!Y12&gt;=H_Cost_Value,"H",IF('Risk Register'!Y12&gt;=M_Cost_Value,"M",IF('Risk Register'!Y12&gt;=L_Cost_Value,"L",IF('Risk Register'!Y12&gt;0,"VL","NIL")))))</f>
        <v>#NAME?</v>
      </c>
      <c r="AA21" s="271" t="s">
        <v>518</v>
      </c>
      <c r="AB21" s="271">
        <f>'Risk Register'!Z12</f>
        <v>2.0</v>
      </c>
      <c r="AC21" s="328">
        <f t="shared" si="131"/>
        <v>1.0</v>
      </c>
      <c r="AD21" s="271" t="e">
        <f>INDEX(Scale_Names,MAX(IF(Z21="",0,MATCH(Z21,Scale_Names,0)),IF(AA21="",0,MATCH(AA21,Scale_Names,0)),IF(AB21=0,0,MATCH(AB21,Scale_Names,0))),0)</f>
        <v>#NAME?</v>
      </c>
      <c r="AE21" s="334" t="s">
        <f>IF(OR(Y21="NIL",ISERROR(AD21)),"",INDEX(PIG,MATCH(Y21,PIG_Likelihood_Scale,0),MATCH(AD21,PIG_Impact_Scale,0))*AC21)</f>
        <v>322</v>
      </c>
      <c r="AF21" s="146"/>
      <c r="AG21" s="335">
        <f>IF(AND(D21=Threat,E21=Live),'Risk Register'!Y12,0)</f>
      </c>
      <c r="AH21" s="269">
        <f>IF(AND(E21=Live,D21=Threat),'Risk Register'!Y12*'Risk Register'!X12*0.01,0)</f>
        <v>0.0</v>
      </c>
      <c r="AI21" s="269">
        <f>IF(AND(E21=Live,D21=Opp),'Risk Register'!Y12*'Risk Register'!X12*0.01,0)</f>
        <v>0.0</v>
      </c>
      <c r="AJ21" s="336">
        <f t="shared" si="137"/>
        <v>0.0</v>
      </c>
      <c r="AK21" s="146"/>
      <c r="AL21" s="320" t="s">
        <f>IF(OR(J21="NIL",ISERROR(O21),E21&lt;&gt;Live),"",INDEX(Unique_PIG,MATCH(J21,PIG_Likelihood_Scale,0),MATCH(O21,PIG_Impact_Scale,0))*N21)</f>
        <v>322</v>
      </c>
      <c r="AM21" s="271" t="s">
        <f t="shared" si="139"/>
        <v>322</v>
      </c>
      <c r="AN21" s="271" t="s">
        <f t="shared" si="140"/>
        <v>322</v>
      </c>
      <c r="AO21" s="271" t="s">
        <f t="shared" si="141"/>
        <v>322</v>
      </c>
      <c r="AP21" s="271" t="s">
        <f t="shared" si="142"/>
        <v>322</v>
      </c>
      <c r="AQ21" s="271" t="s">
        <f t="shared" si="143"/>
        <v>322</v>
      </c>
      <c r="AR21" s="271" t="s">
        <f t="shared" si="144"/>
        <v>322</v>
      </c>
      <c r="AS21" s="271" t="s">
        <f t="shared" si="145"/>
        <v>322</v>
      </c>
      <c r="AT21" s="271" t="s">
        <f t="shared" si="146"/>
        <v>322</v>
      </c>
      <c r="AU21" s="271" t="s">
        <f t="shared" si="147"/>
        <v>322</v>
      </c>
      <c r="AV21" s="271" t="s">
        <f t="shared" si="148"/>
        <v>322</v>
      </c>
      <c r="AW21" s="271" t="s">
        <f t="shared" si="149"/>
        <v>322</v>
      </c>
      <c r="AX21" s="271" t="s">
        <f t="shared" si="150"/>
        <v>322</v>
      </c>
      <c r="AY21" s="271" t="s">
        <f t="shared" si="151"/>
        <v>322</v>
      </c>
      <c r="AZ21" s="271" t="s">
        <f t="shared" si="152"/>
        <v>322</v>
      </c>
      <c r="BA21" s="271" t="s">
        <f t="shared" si="153"/>
        <v>322</v>
      </c>
      <c r="BB21" s="271" t="s">
        <f t="shared" si="154"/>
        <v>322</v>
      </c>
      <c r="BC21" s="271" t="s">
        <f t="shared" si="155"/>
        <v>322</v>
      </c>
      <c r="BD21" s="271" t="s">
        <f t="shared" si="156"/>
        <v>322</v>
      </c>
      <c r="BE21" s="271" t="s">
        <f t="shared" si="157"/>
        <v>322</v>
      </c>
      <c r="BF21" s="271" t="s">
        <f t="shared" si="158"/>
        <v>322</v>
      </c>
      <c r="BG21" s="271" t="s">
        <f t="shared" si="159"/>
        <v>322</v>
      </c>
      <c r="BH21" s="271" t="s">
        <f t="shared" si="160"/>
        <v>322</v>
      </c>
      <c r="BI21" s="271" t="s">
        <f t="shared" si="161"/>
        <v>322</v>
      </c>
      <c r="BJ21" s="271" t="s">
        <f t="shared" si="162"/>
        <v>322</v>
      </c>
      <c r="BK21" s="271" t="s">
        <f t="shared" si="163"/>
        <v>322</v>
      </c>
      <c r="BL21" s="271" t="s">
        <f t="shared" si="164"/>
        <v>322</v>
      </c>
      <c r="BM21" s="271" t="s">
        <f t="shared" si="165"/>
        <v>322</v>
      </c>
      <c r="BN21" s="271" t="s">
        <f t="shared" si="166"/>
        <v>322</v>
      </c>
      <c r="BO21" s="271" t="s">
        <f t="shared" si="167"/>
        <v>322</v>
      </c>
      <c r="BP21" s="271" t="s">
        <f t="shared" si="168"/>
        <v>322</v>
      </c>
      <c r="BQ21" s="271" t="s">
        <f t="shared" si="169"/>
        <v>322</v>
      </c>
      <c r="BR21" s="271" t="s">
        <f t="shared" si="170"/>
        <v>322</v>
      </c>
      <c r="BS21" s="271" t="s">
        <f t="shared" si="171"/>
        <v>322</v>
      </c>
      <c r="BT21" s="271" t="s">
        <f t="shared" si="172"/>
        <v>322</v>
      </c>
      <c r="BU21" s="271" t="s">
        <f t="shared" si="173"/>
        <v>322</v>
      </c>
      <c r="BV21" s="271" t="s">
        <f t="shared" si="174"/>
        <v>322</v>
      </c>
      <c r="BW21" s="271" t="s">
        <f t="shared" si="175"/>
        <v>322</v>
      </c>
      <c r="BX21" s="271" t="s">
        <f t="shared" si="176"/>
        <v>322</v>
      </c>
      <c r="BY21" s="271" t="s">
        <f t="shared" si="177"/>
        <v>322</v>
      </c>
      <c r="BZ21" s="271" t="s">
        <f t="shared" si="178"/>
        <v>322</v>
      </c>
      <c r="CA21" s="271" t="s">
        <f t="shared" si="179"/>
        <v>322</v>
      </c>
      <c r="CB21" s="271" t="s">
        <f t="shared" si="180"/>
        <v>322</v>
      </c>
      <c r="CC21" s="271" t="s">
        <f t="shared" si="181"/>
        <v>322</v>
      </c>
      <c r="CD21" s="271" t="s">
        <f t="shared" si="182"/>
        <v>322</v>
      </c>
      <c r="CE21" s="271" t="s">
        <f t="shared" si="183"/>
        <v>322</v>
      </c>
      <c r="CF21" s="271" t="s">
        <f t="shared" si="184"/>
        <v>322</v>
      </c>
      <c r="CG21" s="271" t="s">
        <f t="shared" si="185"/>
        <v>322</v>
      </c>
      <c r="CH21" s="271" t="s">
        <f t="shared" si="186"/>
        <v>322</v>
      </c>
      <c r="CI21" s="271" t="s">
        <f t="shared" si="187"/>
        <v>322</v>
      </c>
      <c r="CJ21" s="156" t="s">
        <f t="shared" si="188"/>
        <v>322</v>
      </c>
      <c r="CK21" s="337" t="s">
        <f>IF(OR(Y21="NIL",ISERROR(AD21),E21&lt;&gt;Live),"",INDEX(Unique_PIG,MATCH(Y21,PIG_Likelihood_Scale,0),MATCH(AD21,PIG_Impact_Scale,0))*AC21)</f>
        <v>322</v>
      </c>
      <c r="CL21" s="271" t="s">
        <f t="shared" si="190"/>
        <v>322</v>
      </c>
      <c r="CM21" s="271" t="s">
        <f t="shared" si="191"/>
        <v>322</v>
      </c>
      <c r="CN21" s="271" t="s">
        <f t="shared" si="192"/>
        <v>322</v>
      </c>
      <c r="CO21" s="271" t="s">
        <f t="shared" si="193"/>
        <v>322</v>
      </c>
      <c r="CP21" s="271" t="s">
        <f t="shared" si="194"/>
        <v>322</v>
      </c>
      <c r="CQ21" s="271" t="s">
        <f t="shared" si="195"/>
        <v>322</v>
      </c>
      <c r="CR21" s="271" t="s">
        <f t="shared" si="196"/>
        <v>322</v>
      </c>
      <c r="CS21" s="271" t="s">
        <f t="shared" si="197"/>
        <v>322</v>
      </c>
      <c r="CT21" s="271" t="s">
        <f t="shared" si="198"/>
        <v>322</v>
      </c>
      <c r="CU21" s="271" t="s">
        <f t="shared" si="199"/>
        <v>322</v>
      </c>
      <c r="CV21" s="271" t="s">
        <f t="shared" si="200"/>
        <v>322</v>
      </c>
      <c r="CW21" s="271" t="s">
        <f t="shared" si="201"/>
        <v>322</v>
      </c>
      <c r="CX21" s="271" t="s">
        <f t="shared" si="202"/>
        <v>322</v>
      </c>
      <c r="CY21" s="271" t="s">
        <f t="shared" si="203"/>
        <v>322</v>
      </c>
      <c r="CZ21" s="271" t="s">
        <f t="shared" si="204"/>
        <v>322</v>
      </c>
      <c r="DA21" s="271" t="s">
        <f t="shared" si="205"/>
        <v>322</v>
      </c>
      <c r="DB21" s="271" t="s">
        <f t="shared" si="206"/>
        <v>322</v>
      </c>
      <c r="DC21" s="271" t="s">
        <f t="shared" si="207"/>
        <v>322</v>
      </c>
      <c r="DD21" s="271" t="s">
        <f t="shared" si="208"/>
        <v>322</v>
      </c>
      <c r="DE21" s="271" t="s">
        <f t="shared" si="209"/>
        <v>322</v>
      </c>
      <c r="DF21" s="271" t="s">
        <f t="shared" si="210"/>
        <v>322</v>
      </c>
      <c r="DG21" s="271" t="s">
        <f t="shared" si="211"/>
        <v>322</v>
      </c>
      <c r="DH21" s="271" t="s">
        <f t="shared" si="212"/>
        <v>322</v>
      </c>
      <c r="DI21" s="271" t="s">
        <f t="shared" si="213"/>
        <v>322</v>
      </c>
      <c r="DJ21" s="271" t="s">
        <f t="shared" si="214"/>
        <v>322</v>
      </c>
      <c r="DK21" s="271" t="s">
        <f t="shared" si="215"/>
        <v>322</v>
      </c>
      <c r="DL21" s="271" t="s">
        <f t="shared" si="216"/>
        <v>322</v>
      </c>
      <c r="DM21" s="271" t="s">
        <f t="shared" si="217"/>
        <v>322</v>
      </c>
      <c r="DN21" s="271" t="s">
        <f t="shared" si="218"/>
        <v>322</v>
      </c>
      <c r="DO21" s="271" t="s">
        <f t="shared" si="219"/>
        <v>322</v>
      </c>
      <c r="DP21" s="271" t="s">
        <f t="shared" si="220"/>
        <v>322</v>
      </c>
      <c r="DQ21" s="271" t="s">
        <f t="shared" si="221"/>
        <v>322</v>
      </c>
      <c r="DR21" s="271" t="s">
        <f t="shared" si="222"/>
        <v>322</v>
      </c>
      <c r="DS21" s="271" t="s">
        <f t="shared" si="223"/>
        <v>322</v>
      </c>
      <c r="DT21" s="271" t="s">
        <f t="shared" si="224"/>
        <v>322</v>
      </c>
      <c r="DU21" s="271" t="s">
        <f t="shared" si="225"/>
        <v>322</v>
      </c>
      <c r="DV21" s="271" t="s">
        <f t="shared" si="226"/>
        <v>322</v>
      </c>
      <c r="DW21" s="271" t="s">
        <f t="shared" si="227"/>
        <v>322</v>
      </c>
      <c r="DX21" s="271" t="s">
        <f t="shared" si="228"/>
        <v>322</v>
      </c>
      <c r="DY21" s="271" t="s">
        <f t="shared" si="229"/>
        <v>322</v>
      </c>
      <c r="DZ21" s="271" t="s">
        <f t="shared" si="230"/>
        <v>322</v>
      </c>
      <c r="EA21" s="271" t="s">
        <f t="shared" si="231"/>
        <v>322</v>
      </c>
      <c r="EB21" s="271" t="s">
        <f t="shared" si="232"/>
        <v>322</v>
      </c>
      <c r="EC21" s="271" t="s">
        <f t="shared" si="233"/>
        <v>322</v>
      </c>
      <c r="ED21" s="271" t="s">
        <f t="shared" si="234"/>
        <v>322</v>
      </c>
      <c r="EE21" s="271" t="s">
        <f t="shared" si="235"/>
        <v>322</v>
      </c>
      <c r="EF21" s="271" t="s">
        <f t="shared" si="236"/>
        <v>322</v>
      </c>
      <c r="EG21" s="271" t="s">
        <f t="shared" si="237"/>
        <v>322</v>
      </c>
      <c r="EH21" s="271" t="s">
        <f t="shared" si="238"/>
        <v>322</v>
      </c>
      <c r="EI21" s="338" t="s">
        <f t="shared" si="239"/>
        <v>322</v>
      </c>
    </row>
    <row r="22" customHeight="1" ht="16.0">
      <c r="B22" s="323" t="s">
        <v>519</v>
      </c>
      <c r="C22" s="324" t="s">
        <v>519</v>
      </c>
      <c r="D22" s="325" t="s">
        <v>519</v>
      </c>
      <c r="E22" s="326" t="s">
        <v>519</v>
      </c>
      <c r="F22" s="146"/>
      <c r="G22" s="308" t="e">
        <f>IF(AND(P22&lt;&gt;"",E22="Live",D22="Opportunity"),RANK(P22,Current_Score,1)+COUNTIF(P$12:$P22,P22)-1,"")</f>
        <v>#VALUE!</v>
      </c>
      <c r="H22" s="309" t="e">
        <f>IF(AND(P22&lt;&gt;"",E22="Live",D22="Threat"),RANK(P22,Current_Score,0)+COUNTIF(P$12:$P22,P22)-1,"")</f>
        <v>#VALUE!</v>
      </c>
      <c r="I22" s="146"/>
      <c r="J22" s="323" t="s">
        <v>520</v>
      </c>
      <c r="K22" s="327" t="s">
        <v>521</v>
      </c>
      <c r="L22" s="327" t="s">
        <v>518</v>
      </c>
      <c r="M22" s="327" t="s">
        <v>519</v>
      </c>
      <c r="N22" s="328" t="e">
        <f t="shared" si="119"/>
        <v>#NAME?</v>
      </c>
      <c r="O22" s="271" t="e">
        <f>INDEX(Scale_Names,MAX(IF(K22="",0,MATCH(K22,Scale_Names,0)),IF(L22="",0,MATCH(L22,Scale_Names,0)),IF(M22=0,0,MATCH(M22,Scale_Names,0))),0)</f>
        <v>#NAME?</v>
      </c>
      <c r="P22" s="329" t="e">
        <f>IF(OR(J22="NIL",J22="",ISERROR(O22)),"",INDEX(PIG,MATCH(J22,PIG_Likelihood_Scale,0),MATCH(O22,PIG_Impact_Scale,0))*N22)</f>
        <v>#VALUE!</v>
      </c>
      <c r="Q22" s="146"/>
      <c r="R22" s="330" t="s">
        <v>530</v>
      </c>
      <c r="S22" s="331" t="s">
        <v>531</v>
      </c>
      <c r="T22" s="331" t="s">
        <v>532</v>
      </c>
      <c r="U22" s="332" t="e">
        <f t="shared" si="125"/>
        <v>#NAME?</v>
      </c>
      <c r="V22" s="146"/>
      <c r="W22" s="333" t="s">
        <v>533</v>
      </c>
      <c r="X22" s="146"/>
      <c r="Y22" s="320" t="s">
        <v>520</v>
      </c>
      <c r="Z22" s="271" t="s">
        <v>521</v>
      </c>
      <c r="AA22" s="271" t="s">
        <v>518</v>
      </c>
      <c r="AB22" s="271" t="s">
        <v>519</v>
      </c>
      <c r="AC22" s="328" t="e">
        <f t="shared" si="131"/>
        <v>#NAME?</v>
      </c>
      <c r="AD22" s="271" t="e">
        <f>INDEX(Scale_Names,MAX(IF(Z22="",0,MATCH(Z22,Scale_Names,0)),IF(AA22="",0,MATCH(AA22,Scale_Names,0)),IF(AB22=0,0,MATCH(AB22,Scale_Names,0))),0)</f>
        <v>#NAME?</v>
      </c>
      <c r="AE22" s="334" t="e">
        <f>IF(OR(Y22="NIL",ISERROR(AD22)),"",INDEX(PIG,MATCH(Y22,PIG_Likelihood_Scale,0),MATCH(AD22,PIG_Impact_Scale,0))*AC22)</f>
        <v>#VALUE!</v>
      </c>
      <c r="AF22" s="146"/>
      <c r="AG22" s="335" t="s">
        <v>530</v>
      </c>
      <c r="AH22" s="269" t="s">
        <v>531</v>
      </c>
      <c r="AI22" s="269" t="s">
        <v>532</v>
      </c>
      <c r="AJ22" s="336" t="e">
        <f t="shared" si="137"/>
        <v>#NAME?</v>
      </c>
      <c r="AK22" s="146"/>
      <c r="AL22" s="320" t="e">
        <f>IF(OR(J22="NIL",ISERROR(O22),E22&lt;&gt;Live),"",INDEX(Unique_PIG,MATCH(J22,PIG_Likelihood_Scale,0),MATCH(O22,PIG_Impact_Scale,0))*N22)</f>
        <v>#VALUE!</v>
      </c>
      <c r="AM22" s="271" t="e">
        <f t="shared" si="139"/>
        <v>#VALUE!</v>
      </c>
      <c r="AN22" s="271" t="e">
        <f t="shared" si="140"/>
        <v>#VALUE!</v>
      </c>
      <c r="AO22" s="271" t="e">
        <f t="shared" si="141"/>
        <v>#VALUE!</v>
      </c>
      <c r="AP22" s="271" t="e">
        <f t="shared" si="142"/>
        <v>#VALUE!</v>
      </c>
      <c r="AQ22" s="271" t="e">
        <f t="shared" si="143"/>
        <v>#VALUE!</v>
      </c>
      <c r="AR22" s="271" t="e">
        <f t="shared" si="144"/>
        <v>#VALUE!</v>
      </c>
      <c r="AS22" s="271" t="e">
        <f t="shared" si="145"/>
        <v>#VALUE!</v>
      </c>
      <c r="AT22" s="271" t="e">
        <f t="shared" si="146"/>
        <v>#VALUE!</v>
      </c>
      <c r="AU22" s="271" t="e">
        <f t="shared" si="147"/>
        <v>#VALUE!</v>
      </c>
      <c r="AV22" s="271" t="e">
        <f t="shared" si="148"/>
        <v>#VALUE!</v>
      </c>
      <c r="AW22" s="271" t="e">
        <f t="shared" si="149"/>
        <v>#VALUE!</v>
      </c>
      <c r="AX22" s="271" t="e">
        <f t="shared" si="150"/>
        <v>#VALUE!</v>
      </c>
      <c r="AY22" s="271" t="e">
        <f t="shared" si="151"/>
        <v>#VALUE!</v>
      </c>
      <c r="AZ22" s="271" t="e">
        <f t="shared" si="152"/>
        <v>#VALUE!</v>
      </c>
      <c r="BA22" s="271" t="e">
        <f t="shared" si="153"/>
        <v>#VALUE!</v>
      </c>
      <c r="BB22" s="271" t="e">
        <f t="shared" si="154"/>
        <v>#VALUE!</v>
      </c>
      <c r="BC22" s="271" t="e">
        <f t="shared" si="155"/>
        <v>#VALUE!</v>
      </c>
      <c r="BD22" s="271" t="e">
        <f t="shared" si="156"/>
        <v>#VALUE!</v>
      </c>
      <c r="BE22" s="271" t="e">
        <f t="shared" si="157"/>
        <v>#VALUE!</v>
      </c>
      <c r="BF22" s="271" t="e">
        <f t="shared" si="158"/>
        <v>#VALUE!</v>
      </c>
      <c r="BG22" s="271" t="e">
        <f t="shared" si="159"/>
        <v>#VALUE!</v>
      </c>
      <c r="BH22" s="271" t="e">
        <f t="shared" si="160"/>
        <v>#VALUE!</v>
      </c>
      <c r="BI22" s="271" t="e">
        <f t="shared" si="161"/>
        <v>#VALUE!</v>
      </c>
      <c r="BJ22" s="271" t="e">
        <f t="shared" si="162"/>
        <v>#VALUE!</v>
      </c>
      <c r="BK22" s="271" t="e">
        <f t="shared" si="163"/>
        <v>#VALUE!</v>
      </c>
      <c r="BL22" s="271" t="e">
        <f t="shared" si="164"/>
        <v>#VALUE!</v>
      </c>
      <c r="BM22" s="271" t="e">
        <f t="shared" si="165"/>
        <v>#VALUE!</v>
      </c>
      <c r="BN22" s="271" t="e">
        <f t="shared" si="166"/>
        <v>#VALUE!</v>
      </c>
      <c r="BO22" s="271" t="e">
        <f t="shared" si="167"/>
        <v>#VALUE!</v>
      </c>
      <c r="BP22" s="271" t="e">
        <f t="shared" si="168"/>
        <v>#VALUE!</v>
      </c>
      <c r="BQ22" s="271" t="e">
        <f t="shared" si="169"/>
        <v>#VALUE!</v>
      </c>
      <c r="BR22" s="271" t="e">
        <f t="shared" si="170"/>
        <v>#VALUE!</v>
      </c>
      <c r="BS22" s="271" t="e">
        <f t="shared" si="171"/>
        <v>#VALUE!</v>
      </c>
      <c r="BT22" s="271" t="e">
        <f t="shared" si="172"/>
        <v>#VALUE!</v>
      </c>
      <c r="BU22" s="271" t="e">
        <f t="shared" si="173"/>
        <v>#VALUE!</v>
      </c>
      <c r="BV22" s="271" t="e">
        <f t="shared" si="174"/>
        <v>#VALUE!</v>
      </c>
      <c r="BW22" s="271" t="e">
        <f t="shared" si="175"/>
        <v>#VALUE!</v>
      </c>
      <c r="BX22" s="271" t="e">
        <f t="shared" si="176"/>
        <v>#VALUE!</v>
      </c>
      <c r="BY22" s="271" t="e">
        <f t="shared" si="177"/>
        <v>#VALUE!</v>
      </c>
      <c r="BZ22" s="271" t="e">
        <f t="shared" si="178"/>
        <v>#VALUE!</v>
      </c>
      <c r="CA22" s="271" t="e">
        <f t="shared" si="179"/>
        <v>#VALUE!</v>
      </c>
      <c r="CB22" s="271" t="e">
        <f t="shared" si="180"/>
        <v>#VALUE!</v>
      </c>
      <c r="CC22" s="271" t="e">
        <f t="shared" si="181"/>
        <v>#VALUE!</v>
      </c>
      <c r="CD22" s="271" t="e">
        <f t="shared" si="182"/>
        <v>#VALUE!</v>
      </c>
      <c r="CE22" s="271" t="e">
        <f t="shared" si="183"/>
        <v>#VALUE!</v>
      </c>
      <c r="CF22" s="271" t="e">
        <f t="shared" si="184"/>
        <v>#VALUE!</v>
      </c>
      <c r="CG22" s="271" t="e">
        <f t="shared" si="185"/>
        <v>#VALUE!</v>
      </c>
      <c r="CH22" s="271" t="e">
        <f t="shared" si="186"/>
        <v>#VALUE!</v>
      </c>
      <c r="CI22" s="271" t="e">
        <f t="shared" si="187"/>
        <v>#VALUE!</v>
      </c>
      <c r="CJ22" s="156" t="e">
        <f t="shared" si="188"/>
        <v>#VALUE!</v>
      </c>
      <c r="CK22" s="337" t="e">
        <f>IF(OR(Y22="NIL",ISERROR(AD22),E22&lt;&gt;Live),"",INDEX(Unique_PIG,MATCH(Y22,PIG_Likelihood_Scale,0),MATCH(AD22,PIG_Impact_Scale,0))*AC22)</f>
        <v>#VALUE!</v>
      </c>
      <c r="CL22" s="271" t="e">
        <f t="shared" si="190"/>
        <v>#VALUE!</v>
      </c>
      <c r="CM22" s="271" t="e">
        <f t="shared" si="191"/>
        <v>#VALUE!</v>
      </c>
      <c r="CN22" s="271" t="e">
        <f t="shared" si="192"/>
        <v>#VALUE!</v>
      </c>
      <c r="CO22" s="271" t="e">
        <f t="shared" si="193"/>
        <v>#VALUE!</v>
      </c>
      <c r="CP22" s="271" t="e">
        <f t="shared" si="194"/>
        <v>#VALUE!</v>
      </c>
      <c r="CQ22" s="271" t="e">
        <f t="shared" si="195"/>
        <v>#VALUE!</v>
      </c>
      <c r="CR22" s="271" t="e">
        <f t="shared" si="196"/>
        <v>#VALUE!</v>
      </c>
      <c r="CS22" s="271" t="e">
        <f t="shared" si="197"/>
        <v>#VALUE!</v>
      </c>
      <c r="CT22" s="271" t="e">
        <f t="shared" si="198"/>
        <v>#VALUE!</v>
      </c>
      <c r="CU22" s="271" t="e">
        <f t="shared" si="199"/>
        <v>#VALUE!</v>
      </c>
      <c r="CV22" s="271" t="e">
        <f t="shared" si="200"/>
        <v>#VALUE!</v>
      </c>
      <c r="CW22" s="271" t="e">
        <f t="shared" si="201"/>
        <v>#VALUE!</v>
      </c>
      <c r="CX22" s="271" t="e">
        <f t="shared" si="202"/>
        <v>#VALUE!</v>
      </c>
      <c r="CY22" s="271" t="e">
        <f t="shared" si="203"/>
        <v>#VALUE!</v>
      </c>
      <c r="CZ22" s="271" t="e">
        <f t="shared" si="204"/>
        <v>#VALUE!</v>
      </c>
      <c r="DA22" s="271" t="e">
        <f t="shared" si="205"/>
        <v>#VALUE!</v>
      </c>
      <c r="DB22" s="271" t="e">
        <f t="shared" si="206"/>
        <v>#VALUE!</v>
      </c>
      <c r="DC22" s="271" t="e">
        <f t="shared" si="207"/>
        <v>#VALUE!</v>
      </c>
      <c r="DD22" s="271" t="e">
        <f t="shared" si="208"/>
        <v>#VALUE!</v>
      </c>
      <c r="DE22" s="271" t="e">
        <f t="shared" si="209"/>
        <v>#VALUE!</v>
      </c>
      <c r="DF22" s="271" t="e">
        <f t="shared" si="210"/>
        <v>#VALUE!</v>
      </c>
      <c r="DG22" s="271" t="e">
        <f t="shared" si="211"/>
        <v>#VALUE!</v>
      </c>
      <c r="DH22" s="271" t="e">
        <f t="shared" si="212"/>
        <v>#VALUE!</v>
      </c>
      <c r="DI22" s="271" t="e">
        <f t="shared" si="213"/>
        <v>#VALUE!</v>
      </c>
      <c r="DJ22" s="271" t="e">
        <f t="shared" si="214"/>
        <v>#VALUE!</v>
      </c>
      <c r="DK22" s="271" t="e">
        <f t="shared" si="215"/>
        <v>#VALUE!</v>
      </c>
      <c r="DL22" s="271" t="e">
        <f t="shared" si="216"/>
        <v>#VALUE!</v>
      </c>
      <c r="DM22" s="271" t="e">
        <f t="shared" si="217"/>
        <v>#VALUE!</v>
      </c>
      <c r="DN22" s="271" t="e">
        <f t="shared" si="218"/>
        <v>#VALUE!</v>
      </c>
      <c r="DO22" s="271" t="e">
        <f t="shared" si="219"/>
        <v>#VALUE!</v>
      </c>
      <c r="DP22" s="271" t="e">
        <f t="shared" si="220"/>
        <v>#VALUE!</v>
      </c>
      <c r="DQ22" s="271" t="e">
        <f t="shared" si="221"/>
        <v>#VALUE!</v>
      </c>
      <c r="DR22" s="271" t="e">
        <f t="shared" si="222"/>
        <v>#VALUE!</v>
      </c>
      <c r="DS22" s="271" t="e">
        <f t="shared" si="223"/>
        <v>#VALUE!</v>
      </c>
      <c r="DT22" s="271" t="e">
        <f t="shared" si="224"/>
        <v>#VALUE!</v>
      </c>
      <c r="DU22" s="271" t="e">
        <f t="shared" si="225"/>
        <v>#VALUE!</v>
      </c>
      <c r="DV22" s="271" t="e">
        <f t="shared" si="226"/>
        <v>#VALUE!</v>
      </c>
      <c r="DW22" s="271" t="e">
        <f t="shared" si="227"/>
        <v>#VALUE!</v>
      </c>
      <c r="DX22" s="271" t="e">
        <f t="shared" si="228"/>
        <v>#VALUE!</v>
      </c>
      <c r="DY22" s="271" t="e">
        <f t="shared" si="229"/>
        <v>#VALUE!</v>
      </c>
      <c r="DZ22" s="271" t="e">
        <f t="shared" si="230"/>
        <v>#VALUE!</v>
      </c>
      <c r="EA22" s="271" t="e">
        <f t="shared" si="231"/>
        <v>#VALUE!</v>
      </c>
      <c r="EB22" s="271" t="e">
        <f t="shared" si="232"/>
        <v>#VALUE!</v>
      </c>
      <c r="EC22" s="271" t="e">
        <f t="shared" si="233"/>
        <v>#VALUE!</v>
      </c>
      <c r="ED22" s="271" t="e">
        <f t="shared" si="234"/>
        <v>#VALUE!</v>
      </c>
      <c r="EE22" s="271" t="e">
        <f t="shared" si="235"/>
        <v>#VALUE!</v>
      </c>
      <c r="EF22" s="271" t="e">
        <f t="shared" si="236"/>
        <v>#VALUE!</v>
      </c>
      <c r="EG22" s="271" t="e">
        <f t="shared" si="237"/>
        <v>#VALUE!</v>
      </c>
      <c r="EH22" s="271" t="e">
        <f t="shared" si="238"/>
        <v>#VALUE!</v>
      </c>
      <c r="EI22" s="338" t="e">
        <f t="shared" si="239"/>
        <v>#VALUE!</v>
      </c>
    </row>
    <row r="23" customHeight="1" ht="16.0">
      <c r="B23" s="323">
        <f>'Risk Register'!B13</f>
        <v>8.0</v>
      </c>
      <c r="C23" s="324" t="s">
        <f>'Risk Register'!C13</f>
        <v>239</v>
      </c>
      <c r="D23" s="325" t="s">
        <f>'Risk Register'!G13</f>
        <v>177</v>
      </c>
      <c r="E23" s="326" t="s">
        <f>'Risk Register'!H13</f>
        <v>178</v>
      </c>
      <c r="F23" s="146"/>
      <c r="G23" s="308" t="s">
        <f>IF(AND(P23&lt;&gt;"",E23="Live",D23="Opportunity"),RANK(P23,Current_Score,1)+COUNTIF(P$12:$P23,P23)-1,"")</f>
        <v>322</v>
      </c>
      <c r="H23" s="309" t="s">
        <f>IF(AND(P23&lt;&gt;"",E23="Live",D23="Threat"),RANK(P23,Current_Score,0)+COUNTIF(P$12:$P23,P23)-1,"")</f>
        <v>322</v>
      </c>
      <c r="I23" s="146"/>
      <c r="J23" s="323" t="s">
        <f>IF('Risk Register'!N13&gt;=VH_Prob_Value,"VH",IF('Risk Register'!N13&gt;=H_Prob_Value,"H",IF('Risk Register'!N13&gt;=M_Prob_Value,"M",IF('Risk Register'!N13&gt;=L_Prob_Value,"L",IF(ISBLANK('Risk Register'!N13),"NIL","VL")))))</f>
        <v>321</v>
      </c>
      <c r="K23" s="327" t="e">
        <f>IF('Risk Register'!O13&gt;=VH_Cost_Value,"VH",IF('Risk Register'!O13&gt;=H_Cost_Value,"H",IF('Risk Register'!O13&gt;=M_Cost_Value,"M",IF('Risk Register'!O13&gt;=L_Cost_Value,"L",IF('Risk Register'!O13&gt;0,"VL","NIL")))))</f>
        <v>#NAME?</v>
      </c>
      <c r="L23" s="327" t="s">
        <v>518</v>
      </c>
      <c r="M23" s="327">
        <f>'Risk Register'!P13</f>
        <v>3.0</v>
      </c>
      <c r="N23" s="328">
        <f t="shared" si="119"/>
        <v>1.0</v>
      </c>
      <c r="O23" s="271" t="e">
        <f>INDEX(Scale_Names,MAX(IF(K23="",0,MATCH(K23,Scale_Names,0)),IF(L23="",0,MATCH(L23,Scale_Names,0)),IF(M23=0,0,MATCH(M23,Scale_Names,0))),0)</f>
        <v>#NAME?</v>
      </c>
      <c r="P23" s="329" t="s">
        <f>IF(OR(J23="NIL",J23="",ISERROR(O23)),"",INDEX(PIG,MATCH(J23,PIG_Likelihood_Scale,0),MATCH(O23,PIG_Impact_Scale,0))*N23)</f>
        <v>322</v>
      </c>
      <c r="Q23" s="146"/>
      <c r="R23" s="330">
        <f>IF(AND(D23=Threat,E23=Live),'Risk Register'!O13,0)</f>
      </c>
      <c r="S23" s="331">
        <f>IF(AND(E23=Live,D23=Threat),'Risk Register'!O13*'Risk Register'!N13*0.01,0)</f>
        <v>0.0</v>
      </c>
      <c r="T23" s="331">
        <f>IF(AND(E23=Live,D23=Opp),'Risk Register'!O13*'Risk Register'!N13*0.01,0)</f>
        <v>0.0</v>
      </c>
      <c r="U23" s="332">
        <f t="shared" si="125"/>
        <v>0.0</v>
      </c>
      <c r="V23" s="146"/>
      <c r="W23" s="333">
        <f>IF(E23=Ret_Rej,0,'Risk Register'!W13)</f>
      </c>
      <c r="X23" s="146"/>
      <c r="Y23" s="320" t="s">
        <f>IF('Risk Register'!X13&gt;=VH_Prob_Value,"VH",IF('Risk Register'!X13&gt;=H_Prob_Value,"H",IF('Risk Register'!X13&gt;=M_Prob_Value,"M",IF('Risk Register'!X13&gt;=L_Prob_Value,"L",IF(ISBLANK('Risk Register'!X13),"NIL","VL")))))</f>
        <v>321</v>
      </c>
      <c r="Z23" s="271" t="e">
        <f>IF('Risk Register'!Y13&gt;=VH_Cost_Value,"VH",IF('Risk Register'!Y13&gt;=H_Cost_Value,"H",IF('Risk Register'!Y13&gt;=M_Cost_Value,"M",IF('Risk Register'!Y13&gt;=L_Cost_Value,"L",IF('Risk Register'!Y13&gt;0,"VL","NIL")))))</f>
        <v>#NAME?</v>
      </c>
      <c r="AA23" s="271" t="s">
        <v>518</v>
      </c>
      <c r="AB23" s="271">
        <f>'Risk Register'!Z13</f>
        <v>3.0</v>
      </c>
      <c r="AC23" s="328">
        <f t="shared" si="131"/>
        <v>1.0</v>
      </c>
      <c r="AD23" s="271" t="e">
        <f>INDEX(Scale_Names,MAX(IF(Z23="",0,MATCH(Z23,Scale_Names,0)),IF(AA23="",0,MATCH(AA23,Scale_Names,0)),IF(AB23=0,0,MATCH(AB23,Scale_Names,0))),0)</f>
        <v>#NAME?</v>
      </c>
      <c r="AE23" s="334" t="s">
        <f>IF(OR(Y23="NIL",ISERROR(AD23)),"",INDEX(PIG,MATCH(Y23,PIG_Likelihood_Scale,0),MATCH(AD23,PIG_Impact_Scale,0))*AC23)</f>
        <v>322</v>
      </c>
      <c r="AF23" s="146"/>
      <c r="AG23" s="335">
        <f>IF(AND(D23=Threat,E23=Live),'Risk Register'!Y13,0)</f>
      </c>
      <c r="AH23" s="269">
        <f>IF(AND(E23=Live,D23=Threat),'Risk Register'!Y13*'Risk Register'!X13*0.01,0)</f>
        <v>0.0</v>
      </c>
      <c r="AI23" s="269">
        <f>IF(AND(E23=Live,D23=Opp),'Risk Register'!Y13*'Risk Register'!X13*0.01,0)</f>
        <v>0.0</v>
      </c>
      <c r="AJ23" s="336">
        <f t="shared" si="137"/>
        <v>0.0</v>
      </c>
      <c r="AK23" s="146"/>
      <c r="AL23" s="320" t="s">
        <f>IF(OR(J23="NIL",ISERROR(O23),E23&lt;&gt;Live),"",INDEX(Unique_PIG,MATCH(J23,PIG_Likelihood_Scale,0),MATCH(O23,PIG_Impact_Scale,0))*N23)</f>
        <v>322</v>
      </c>
      <c r="AM23" s="271" t="s">
        <f t="shared" si="139"/>
        <v>322</v>
      </c>
      <c r="AN23" s="271" t="s">
        <f t="shared" si="140"/>
        <v>322</v>
      </c>
      <c r="AO23" s="271" t="s">
        <f t="shared" si="141"/>
        <v>322</v>
      </c>
      <c r="AP23" s="271" t="s">
        <f t="shared" si="142"/>
        <v>322</v>
      </c>
      <c r="AQ23" s="271" t="s">
        <f t="shared" si="143"/>
        <v>322</v>
      </c>
      <c r="AR23" s="271" t="s">
        <f t="shared" si="144"/>
        <v>322</v>
      </c>
      <c r="AS23" s="271" t="s">
        <f t="shared" si="145"/>
        <v>322</v>
      </c>
      <c r="AT23" s="271" t="s">
        <f t="shared" si="146"/>
        <v>322</v>
      </c>
      <c r="AU23" s="271" t="s">
        <f t="shared" si="147"/>
        <v>322</v>
      </c>
      <c r="AV23" s="271" t="s">
        <f t="shared" si="148"/>
        <v>322</v>
      </c>
      <c r="AW23" s="271" t="s">
        <f t="shared" si="149"/>
        <v>322</v>
      </c>
      <c r="AX23" s="271" t="s">
        <f t="shared" si="150"/>
        <v>322</v>
      </c>
      <c r="AY23" s="271" t="s">
        <f t="shared" si="151"/>
        <v>322</v>
      </c>
      <c r="AZ23" s="271" t="s">
        <f t="shared" si="152"/>
        <v>322</v>
      </c>
      <c r="BA23" s="271" t="s">
        <f t="shared" si="153"/>
        <v>322</v>
      </c>
      <c r="BB23" s="271" t="s">
        <f t="shared" si="154"/>
        <v>322</v>
      </c>
      <c r="BC23" s="271" t="s">
        <f t="shared" si="155"/>
        <v>322</v>
      </c>
      <c r="BD23" s="271" t="s">
        <f t="shared" si="156"/>
        <v>322</v>
      </c>
      <c r="BE23" s="271" t="s">
        <f t="shared" si="157"/>
        <v>322</v>
      </c>
      <c r="BF23" s="271" t="s">
        <f t="shared" si="158"/>
        <v>322</v>
      </c>
      <c r="BG23" s="271" t="s">
        <f t="shared" si="159"/>
        <v>322</v>
      </c>
      <c r="BH23" s="271" t="s">
        <f t="shared" si="160"/>
        <v>322</v>
      </c>
      <c r="BI23" s="271" t="s">
        <f t="shared" si="161"/>
        <v>322</v>
      </c>
      <c r="BJ23" s="271" t="s">
        <f t="shared" si="162"/>
        <v>322</v>
      </c>
      <c r="BK23" s="271" t="s">
        <f t="shared" si="163"/>
        <v>322</v>
      </c>
      <c r="BL23" s="271" t="s">
        <f t="shared" si="164"/>
        <v>322</v>
      </c>
      <c r="BM23" s="271" t="s">
        <f t="shared" si="165"/>
        <v>322</v>
      </c>
      <c r="BN23" s="271" t="s">
        <f t="shared" si="166"/>
        <v>322</v>
      </c>
      <c r="BO23" s="271" t="s">
        <f t="shared" si="167"/>
        <v>322</v>
      </c>
      <c r="BP23" s="271" t="s">
        <f t="shared" si="168"/>
        <v>322</v>
      </c>
      <c r="BQ23" s="271" t="s">
        <f t="shared" si="169"/>
        <v>322</v>
      </c>
      <c r="BR23" s="271" t="s">
        <f t="shared" si="170"/>
        <v>322</v>
      </c>
      <c r="BS23" s="271" t="s">
        <f t="shared" si="171"/>
        <v>322</v>
      </c>
      <c r="BT23" s="271" t="s">
        <f t="shared" si="172"/>
        <v>322</v>
      </c>
      <c r="BU23" s="271" t="s">
        <f t="shared" si="173"/>
        <v>322</v>
      </c>
      <c r="BV23" s="271" t="s">
        <f t="shared" si="174"/>
        <v>322</v>
      </c>
      <c r="BW23" s="271" t="s">
        <f t="shared" si="175"/>
        <v>322</v>
      </c>
      <c r="BX23" s="271" t="s">
        <f t="shared" si="176"/>
        <v>322</v>
      </c>
      <c r="BY23" s="271" t="s">
        <f t="shared" si="177"/>
        <v>322</v>
      </c>
      <c r="BZ23" s="271" t="s">
        <f t="shared" si="178"/>
        <v>322</v>
      </c>
      <c r="CA23" s="271" t="s">
        <f t="shared" si="179"/>
        <v>322</v>
      </c>
      <c r="CB23" s="271" t="s">
        <f t="shared" si="180"/>
        <v>322</v>
      </c>
      <c r="CC23" s="271" t="s">
        <f t="shared" si="181"/>
        <v>322</v>
      </c>
      <c r="CD23" s="271" t="s">
        <f t="shared" si="182"/>
        <v>322</v>
      </c>
      <c r="CE23" s="271" t="s">
        <f t="shared" si="183"/>
        <v>322</v>
      </c>
      <c r="CF23" s="271" t="s">
        <f t="shared" si="184"/>
        <v>322</v>
      </c>
      <c r="CG23" s="271" t="s">
        <f t="shared" si="185"/>
        <v>322</v>
      </c>
      <c r="CH23" s="271" t="s">
        <f t="shared" si="186"/>
        <v>322</v>
      </c>
      <c r="CI23" s="271" t="s">
        <f t="shared" si="187"/>
        <v>322</v>
      </c>
      <c r="CJ23" s="156" t="s">
        <f t="shared" si="188"/>
        <v>322</v>
      </c>
      <c r="CK23" s="337" t="s">
        <f>IF(OR(Y23="NIL",ISERROR(AD23),E23&lt;&gt;Live),"",INDEX(Unique_PIG,MATCH(Y23,PIG_Likelihood_Scale,0),MATCH(AD23,PIG_Impact_Scale,0))*AC23)</f>
        <v>322</v>
      </c>
      <c r="CL23" s="271" t="s">
        <f t="shared" si="190"/>
        <v>322</v>
      </c>
      <c r="CM23" s="271" t="s">
        <f t="shared" si="191"/>
        <v>322</v>
      </c>
      <c r="CN23" s="271" t="s">
        <f t="shared" si="192"/>
        <v>322</v>
      </c>
      <c r="CO23" s="271" t="s">
        <f t="shared" si="193"/>
        <v>322</v>
      </c>
      <c r="CP23" s="271" t="s">
        <f t="shared" si="194"/>
        <v>322</v>
      </c>
      <c r="CQ23" s="271" t="s">
        <f t="shared" si="195"/>
        <v>322</v>
      </c>
      <c r="CR23" s="271" t="s">
        <f t="shared" si="196"/>
        <v>322</v>
      </c>
      <c r="CS23" s="271" t="s">
        <f t="shared" si="197"/>
        <v>322</v>
      </c>
      <c r="CT23" s="271" t="s">
        <f t="shared" si="198"/>
        <v>322</v>
      </c>
      <c r="CU23" s="271" t="s">
        <f t="shared" si="199"/>
        <v>322</v>
      </c>
      <c r="CV23" s="271" t="s">
        <f t="shared" si="200"/>
        <v>322</v>
      </c>
      <c r="CW23" s="271" t="s">
        <f t="shared" si="201"/>
        <v>322</v>
      </c>
      <c r="CX23" s="271" t="s">
        <f t="shared" si="202"/>
        <v>322</v>
      </c>
      <c r="CY23" s="271" t="s">
        <f t="shared" si="203"/>
        <v>322</v>
      </c>
      <c r="CZ23" s="271" t="s">
        <f t="shared" si="204"/>
        <v>322</v>
      </c>
      <c r="DA23" s="271" t="s">
        <f t="shared" si="205"/>
        <v>322</v>
      </c>
      <c r="DB23" s="271" t="s">
        <f t="shared" si="206"/>
        <v>322</v>
      </c>
      <c r="DC23" s="271" t="s">
        <f t="shared" si="207"/>
        <v>322</v>
      </c>
      <c r="DD23" s="271" t="s">
        <f t="shared" si="208"/>
        <v>322</v>
      </c>
      <c r="DE23" s="271" t="s">
        <f t="shared" si="209"/>
        <v>322</v>
      </c>
      <c r="DF23" s="271" t="s">
        <f t="shared" si="210"/>
        <v>322</v>
      </c>
      <c r="DG23" s="271" t="s">
        <f t="shared" si="211"/>
        <v>322</v>
      </c>
      <c r="DH23" s="271" t="s">
        <f t="shared" si="212"/>
        <v>322</v>
      </c>
      <c r="DI23" s="271" t="s">
        <f t="shared" si="213"/>
        <v>322</v>
      </c>
      <c r="DJ23" s="271" t="s">
        <f t="shared" si="214"/>
        <v>322</v>
      </c>
      <c r="DK23" s="271" t="s">
        <f t="shared" si="215"/>
        <v>322</v>
      </c>
      <c r="DL23" s="271" t="s">
        <f t="shared" si="216"/>
        <v>322</v>
      </c>
      <c r="DM23" s="271" t="s">
        <f t="shared" si="217"/>
        <v>322</v>
      </c>
      <c r="DN23" s="271" t="s">
        <f t="shared" si="218"/>
        <v>322</v>
      </c>
      <c r="DO23" s="271" t="s">
        <f t="shared" si="219"/>
        <v>322</v>
      </c>
      <c r="DP23" s="271" t="s">
        <f t="shared" si="220"/>
        <v>322</v>
      </c>
      <c r="DQ23" s="271" t="s">
        <f t="shared" si="221"/>
        <v>322</v>
      </c>
      <c r="DR23" s="271" t="s">
        <f t="shared" si="222"/>
        <v>322</v>
      </c>
      <c r="DS23" s="271" t="s">
        <f t="shared" si="223"/>
        <v>322</v>
      </c>
      <c r="DT23" s="271" t="s">
        <f t="shared" si="224"/>
        <v>322</v>
      </c>
      <c r="DU23" s="271" t="s">
        <f t="shared" si="225"/>
        <v>322</v>
      </c>
      <c r="DV23" s="271" t="s">
        <f t="shared" si="226"/>
        <v>322</v>
      </c>
      <c r="DW23" s="271" t="s">
        <f t="shared" si="227"/>
        <v>322</v>
      </c>
      <c r="DX23" s="271" t="s">
        <f t="shared" si="228"/>
        <v>322</v>
      </c>
      <c r="DY23" s="271" t="s">
        <f t="shared" si="229"/>
        <v>322</v>
      </c>
      <c r="DZ23" s="271" t="s">
        <f t="shared" si="230"/>
        <v>322</v>
      </c>
      <c r="EA23" s="271" t="s">
        <f t="shared" si="231"/>
        <v>322</v>
      </c>
      <c r="EB23" s="271" t="s">
        <f t="shared" si="232"/>
        <v>322</v>
      </c>
      <c r="EC23" s="271" t="s">
        <f t="shared" si="233"/>
        <v>322</v>
      </c>
      <c r="ED23" s="271" t="s">
        <f t="shared" si="234"/>
        <v>322</v>
      </c>
      <c r="EE23" s="271" t="s">
        <f t="shared" si="235"/>
        <v>322</v>
      </c>
      <c r="EF23" s="271" t="s">
        <f t="shared" si="236"/>
        <v>322</v>
      </c>
      <c r="EG23" s="271" t="s">
        <f t="shared" si="237"/>
        <v>322</v>
      </c>
      <c r="EH23" s="271" t="s">
        <f t="shared" si="238"/>
        <v>322</v>
      </c>
      <c r="EI23" s="338" t="s">
        <f t="shared" si="239"/>
        <v>322</v>
      </c>
    </row>
    <row r="24" customHeight="1" ht="16.0">
      <c r="B24" s="323">
        <f>'Risk Register'!B14</f>
        <v>10.0</v>
      </c>
      <c r="C24" s="324" t="s">
        <f>'Risk Register'!C14</f>
        <v>246</v>
      </c>
      <c r="D24" s="325" t="s">
        <f>'Risk Register'!G14</f>
        <v>177</v>
      </c>
      <c r="E24" s="326" t="s">
        <f>'Risk Register'!H14</f>
        <v>178</v>
      </c>
      <c r="F24" s="146"/>
      <c r="G24" s="308" t="s">
        <f>IF(AND(P24&lt;&gt;"",E24="Live",D24="Opportunity"),RANK(P24,Current_Score,1)+COUNTIF(P$12:$P24,P24)-1,"")</f>
        <v>322</v>
      </c>
      <c r="H24" s="309" t="s">
        <f>IF(AND(P24&lt;&gt;"",E24="Live",D24="Threat"),RANK(P24,Current_Score,0)+COUNTIF(P$12:$P24,P24)-1,"")</f>
        <v>322</v>
      </c>
      <c r="I24" s="146"/>
      <c r="J24" s="323" t="s">
        <f>IF('Risk Register'!N14&gt;=VH_Prob_Value,"VH",IF('Risk Register'!N14&gt;=H_Prob_Value,"H",IF('Risk Register'!N14&gt;=M_Prob_Value,"M",IF('Risk Register'!N14&gt;=L_Prob_Value,"L",IF(ISBLANK('Risk Register'!N14),"NIL","VL")))))</f>
        <v>321</v>
      </c>
      <c r="K24" s="327" t="e">
        <f>IF('Risk Register'!O14&gt;=VH_Cost_Value,"VH",IF('Risk Register'!O14&gt;=H_Cost_Value,"H",IF('Risk Register'!O14&gt;=M_Cost_Value,"M",IF('Risk Register'!O14&gt;=L_Cost_Value,"L",IF('Risk Register'!O14&gt;0,"VL","NIL")))))</f>
        <v>#NAME?</v>
      </c>
      <c r="L24" s="327" t="s">
        <v>518</v>
      </c>
      <c r="M24" s="327">
        <f>'Risk Register'!P14</f>
        <v>3.0</v>
      </c>
      <c r="N24" s="328">
        <f t="shared" si="119"/>
        <v>1.0</v>
      </c>
      <c r="O24" s="271" t="e">
        <f>INDEX(Scale_Names,MAX(IF(K24="",0,MATCH(K24,Scale_Names,0)),IF(L24="",0,MATCH(L24,Scale_Names,0)),IF(M24=0,0,MATCH(M24,Scale_Names,0))),0)</f>
        <v>#NAME?</v>
      </c>
      <c r="P24" s="329" t="s">
        <f>IF(OR(J24="NIL",J24="",ISERROR(O24)),"",INDEX(PIG,MATCH(J24,PIG_Likelihood_Scale,0),MATCH(O24,PIG_Impact_Scale,0))*N24)</f>
        <v>322</v>
      </c>
      <c r="Q24" s="146"/>
      <c r="R24" s="330">
        <f>IF(AND(D24=Threat,E24=Live),'Risk Register'!O14,0)</f>
      </c>
      <c r="S24" s="331">
        <f>IF(AND(E24=Live,D24=Threat),'Risk Register'!O14*'Risk Register'!N14*0.01,0)</f>
        <v>0.0</v>
      </c>
      <c r="T24" s="331">
        <f>IF(AND(E24=Live,D24=Opp),'Risk Register'!O14*'Risk Register'!N14*0.01,0)</f>
        <v>0.0</v>
      </c>
      <c r="U24" s="332">
        <f t="shared" si="125"/>
        <v>0.0</v>
      </c>
      <c r="V24" s="146"/>
      <c r="W24" s="333">
        <f>IF(E24=Ret_Rej,0,'Risk Register'!W14)</f>
      </c>
      <c r="X24" s="146"/>
      <c r="Y24" s="320" t="s">
        <f>IF('Risk Register'!X14&gt;=VH_Prob_Value,"VH",IF('Risk Register'!X14&gt;=H_Prob_Value,"H",IF('Risk Register'!X14&gt;=M_Prob_Value,"M",IF('Risk Register'!X14&gt;=L_Prob_Value,"L",IF(ISBLANK('Risk Register'!X14),"NIL","VL")))))</f>
        <v>321</v>
      </c>
      <c r="Z24" s="271" t="e">
        <f>IF('Risk Register'!Y14&gt;=VH_Cost_Value,"VH",IF('Risk Register'!Y14&gt;=H_Cost_Value,"H",IF('Risk Register'!Y14&gt;=M_Cost_Value,"M",IF('Risk Register'!Y14&gt;=L_Cost_Value,"L",IF('Risk Register'!Y14&gt;0,"VL","NIL")))))</f>
        <v>#NAME?</v>
      </c>
      <c r="AA24" s="271" t="s">
        <v>518</v>
      </c>
      <c r="AB24" s="271">
        <f>'Risk Register'!Z14</f>
        <v>3.0</v>
      </c>
      <c r="AC24" s="328">
        <f t="shared" si="131"/>
        <v>1.0</v>
      </c>
      <c r="AD24" s="271" t="e">
        <f>INDEX(Scale_Names,MAX(IF(Z24="",0,MATCH(Z24,Scale_Names,0)),IF(AA24="",0,MATCH(AA24,Scale_Names,0)),IF(AB24=0,0,MATCH(AB24,Scale_Names,0))),0)</f>
        <v>#NAME?</v>
      </c>
      <c r="AE24" s="334" t="s">
        <f>IF(OR(Y24="NIL",ISERROR(AD24)),"",INDEX(PIG,MATCH(Y24,PIG_Likelihood_Scale,0),MATCH(AD24,PIG_Impact_Scale,0))*AC24)</f>
        <v>322</v>
      </c>
      <c r="AF24" s="146"/>
      <c r="AG24" s="335">
        <f>IF(AND(D24=Threat,E24=Live),'Risk Register'!Y14,0)</f>
      </c>
      <c r="AH24" s="269">
        <f>IF(AND(E24=Live,D24=Threat),'Risk Register'!Y14*'Risk Register'!X14*0.01,0)</f>
        <v>0.0</v>
      </c>
      <c r="AI24" s="269">
        <f>IF(AND(E24=Live,D24=Opp),'Risk Register'!Y14*'Risk Register'!X14*0.01,0)</f>
        <v>0.0</v>
      </c>
      <c r="AJ24" s="336">
        <f t="shared" si="137"/>
        <v>0.0</v>
      </c>
      <c r="AK24" s="146"/>
      <c r="AL24" s="320" t="s">
        <f>IF(OR(J24="NIL",ISERROR(O24),E24&lt;&gt;Live),"",INDEX(Unique_PIG,MATCH(J24,PIG_Likelihood_Scale,0),MATCH(O24,PIG_Impact_Scale,0))*N24)</f>
        <v>322</v>
      </c>
      <c r="AM24" s="271" t="s">
        <f t="shared" si="139"/>
        <v>322</v>
      </c>
      <c r="AN24" s="271" t="s">
        <f t="shared" si="140"/>
        <v>322</v>
      </c>
      <c r="AO24" s="271" t="s">
        <f t="shared" si="141"/>
        <v>322</v>
      </c>
      <c r="AP24" s="271" t="s">
        <f t="shared" si="142"/>
        <v>322</v>
      </c>
      <c r="AQ24" s="271" t="s">
        <f t="shared" si="143"/>
        <v>322</v>
      </c>
      <c r="AR24" s="271" t="s">
        <f t="shared" si="144"/>
        <v>322</v>
      </c>
      <c r="AS24" s="271" t="s">
        <f t="shared" si="145"/>
        <v>322</v>
      </c>
      <c r="AT24" s="271" t="s">
        <f t="shared" si="146"/>
        <v>322</v>
      </c>
      <c r="AU24" s="271" t="s">
        <f t="shared" si="147"/>
        <v>322</v>
      </c>
      <c r="AV24" s="271" t="s">
        <f t="shared" si="148"/>
        <v>322</v>
      </c>
      <c r="AW24" s="271" t="s">
        <f t="shared" si="149"/>
        <v>322</v>
      </c>
      <c r="AX24" s="271" t="s">
        <f t="shared" si="150"/>
        <v>322</v>
      </c>
      <c r="AY24" s="271" t="s">
        <f t="shared" si="151"/>
        <v>322</v>
      </c>
      <c r="AZ24" s="271" t="s">
        <f t="shared" si="152"/>
        <v>322</v>
      </c>
      <c r="BA24" s="271" t="s">
        <f t="shared" si="153"/>
        <v>322</v>
      </c>
      <c r="BB24" s="271" t="s">
        <f t="shared" si="154"/>
        <v>322</v>
      </c>
      <c r="BC24" s="271" t="s">
        <f t="shared" si="155"/>
        <v>322</v>
      </c>
      <c r="BD24" s="271" t="s">
        <f t="shared" si="156"/>
        <v>322</v>
      </c>
      <c r="BE24" s="271" t="s">
        <f t="shared" si="157"/>
        <v>322</v>
      </c>
      <c r="BF24" s="271" t="s">
        <f t="shared" si="158"/>
        <v>322</v>
      </c>
      <c r="BG24" s="271" t="s">
        <f t="shared" si="159"/>
        <v>322</v>
      </c>
      <c r="BH24" s="271" t="s">
        <f t="shared" si="160"/>
        <v>322</v>
      </c>
      <c r="BI24" s="271" t="s">
        <f t="shared" si="161"/>
        <v>322</v>
      </c>
      <c r="BJ24" s="271" t="s">
        <f t="shared" si="162"/>
        <v>322</v>
      </c>
      <c r="BK24" s="271" t="s">
        <f t="shared" si="163"/>
        <v>322</v>
      </c>
      <c r="BL24" s="271" t="s">
        <f t="shared" si="164"/>
        <v>322</v>
      </c>
      <c r="BM24" s="271" t="s">
        <f t="shared" si="165"/>
        <v>322</v>
      </c>
      <c r="BN24" s="271" t="s">
        <f t="shared" si="166"/>
        <v>322</v>
      </c>
      <c r="BO24" s="271" t="s">
        <f t="shared" si="167"/>
        <v>322</v>
      </c>
      <c r="BP24" s="271" t="s">
        <f t="shared" si="168"/>
        <v>322</v>
      </c>
      <c r="BQ24" s="271" t="s">
        <f t="shared" si="169"/>
        <v>322</v>
      </c>
      <c r="BR24" s="271" t="s">
        <f t="shared" si="170"/>
        <v>322</v>
      </c>
      <c r="BS24" s="271" t="s">
        <f t="shared" si="171"/>
        <v>322</v>
      </c>
      <c r="BT24" s="271" t="s">
        <f t="shared" si="172"/>
        <v>322</v>
      </c>
      <c r="BU24" s="271" t="s">
        <f t="shared" si="173"/>
        <v>322</v>
      </c>
      <c r="BV24" s="271" t="s">
        <f t="shared" si="174"/>
        <v>322</v>
      </c>
      <c r="BW24" s="271" t="s">
        <f t="shared" si="175"/>
        <v>322</v>
      </c>
      <c r="BX24" s="271" t="s">
        <f t="shared" si="176"/>
        <v>322</v>
      </c>
      <c r="BY24" s="271" t="s">
        <f t="shared" si="177"/>
        <v>322</v>
      </c>
      <c r="BZ24" s="271" t="s">
        <f t="shared" si="178"/>
        <v>322</v>
      </c>
      <c r="CA24" s="271" t="s">
        <f t="shared" si="179"/>
        <v>322</v>
      </c>
      <c r="CB24" s="271" t="s">
        <f t="shared" si="180"/>
        <v>322</v>
      </c>
      <c r="CC24" s="271" t="s">
        <f t="shared" si="181"/>
        <v>322</v>
      </c>
      <c r="CD24" s="271" t="s">
        <f t="shared" si="182"/>
        <v>322</v>
      </c>
      <c r="CE24" s="271" t="s">
        <f t="shared" si="183"/>
        <v>322</v>
      </c>
      <c r="CF24" s="271" t="s">
        <f t="shared" si="184"/>
        <v>322</v>
      </c>
      <c r="CG24" s="271" t="s">
        <f t="shared" si="185"/>
        <v>322</v>
      </c>
      <c r="CH24" s="271" t="s">
        <f t="shared" si="186"/>
        <v>322</v>
      </c>
      <c r="CI24" s="271" t="s">
        <f t="shared" si="187"/>
        <v>322</v>
      </c>
      <c r="CJ24" s="156" t="s">
        <f t="shared" si="188"/>
        <v>322</v>
      </c>
      <c r="CK24" s="337" t="s">
        <f>IF(OR(Y24="NIL",ISERROR(AD24),E24&lt;&gt;Live),"",INDEX(Unique_PIG,MATCH(Y24,PIG_Likelihood_Scale,0),MATCH(AD24,PIG_Impact_Scale,0))*AC24)</f>
        <v>322</v>
      </c>
      <c r="CL24" s="271" t="s">
        <f t="shared" si="190"/>
        <v>322</v>
      </c>
      <c r="CM24" s="271" t="s">
        <f t="shared" si="191"/>
        <v>322</v>
      </c>
      <c r="CN24" s="271" t="s">
        <f t="shared" si="192"/>
        <v>322</v>
      </c>
      <c r="CO24" s="271" t="s">
        <f t="shared" si="193"/>
        <v>322</v>
      </c>
      <c r="CP24" s="271" t="s">
        <f t="shared" si="194"/>
        <v>322</v>
      </c>
      <c r="CQ24" s="271" t="s">
        <f t="shared" si="195"/>
        <v>322</v>
      </c>
      <c r="CR24" s="271" t="s">
        <f t="shared" si="196"/>
        <v>322</v>
      </c>
      <c r="CS24" s="271" t="s">
        <f t="shared" si="197"/>
        <v>322</v>
      </c>
      <c r="CT24" s="271" t="s">
        <f t="shared" si="198"/>
        <v>322</v>
      </c>
      <c r="CU24" s="271" t="s">
        <f t="shared" si="199"/>
        <v>322</v>
      </c>
      <c r="CV24" s="271" t="s">
        <f t="shared" si="200"/>
        <v>322</v>
      </c>
      <c r="CW24" s="271" t="s">
        <f t="shared" si="201"/>
        <v>322</v>
      </c>
      <c r="CX24" s="271" t="s">
        <f t="shared" si="202"/>
        <v>322</v>
      </c>
      <c r="CY24" s="271" t="s">
        <f t="shared" si="203"/>
        <v>322</v>
      </c>
      <c r="CZ24" s="271" t="s">
        <f t="shared" si="204"/>
        <v>322</v>
      </c>
      <c r="DA24" s="271" t="s">
        <f t="shared" si="205"/>
        <v>322</v>
      </c>
      <c r="DB24" s="271" t="s">
        <f t="shared" si="206"/>
        <v>322</v>
      </c>
      <c r="DC24" s="271" t="s">
        <f t="shared" si="207"/>
        <v>322</v>
      </c>
      <c r="DD24" s="271" t="s">
        <f t="shared" si="208"/>
        <v>322</v>
      </c>
      <c r="DE24" s="271" t="s">
        <f t="shared" si="209"/>
        <v>322</v>
      </c>
      <c r="DF24" s="271" t="s">
        <f t="shared" si="210"/>
        <v>322</v>
      </c>
      <c r="DG24" s="271" t="s">
        <f t="shared" si="211"/>
        <v>322</v>
      </c>
      <c r="DH24" s="271" t="s">
        <f t="shared" si="212"/>
        <v>322</v>
      </c>
      <c r="DI24" s="271" t="s">
        <f t="shared" si="213"/>
        <v>322</v>
      </c>
      <c r="DJ24" s="271" t="s">
        <f t="shared" si="214"/>
        <v>322</v>
      </c>
      <c r="DK24" s="271" t="s">
        <f t="shared" si="215"/>
        <v>322</v>
      </c>
      <c r="DL24" s="271" t="s">
        <f t="shared" si="216"/>
        <v>322</v>
      </c>
      <c r="DM24" s="271" t="s">
        <f t="shared" si="217"/>
        <v>322</v>
      </c>
      <c r="DN24" s="271" t="s">
        <f t="shared" si="218"/>
        <v>322</v>
      </c>
      <c r="DO24" s="271" t="s">
        <f t="shared" si="219"/>
        <v>322</v>
      </c>
      <c r="DP24" s="271" t="s">
        <f t="shared" si="220"/>
        <v>322</v>
      </c>
      <c r="DQ24" s="271" t="s">
        <f t="shared" si="221"/>
        <v>322</v>
      </c>
      <c r="DR24" s="271" t="s">
        <f t="shared" si="222"/>
        <v>322</v>
      </c>
      <c r="DS24" s="271" t="s">
        <f t="shared" si="223"/>
        <v>322</v>
      </c>
      <c r="DT24" s="271" t="s">
        <f t="shared" si="224"/>
        <v>322</v>
      </c>
      <c r="DU24" s="271" t="s">
        <f t="shared" si="225"/>
        <v>322</v>
      </c>
      <c r="DV24" s="271" t="s">
        <f t="shared" si="226"/>
        <v>322</v>
      </c>
      <c r="DW24" s="271" t="s">
        <f t="shared" si="227"/>
        <v>322</v>
      </c>
      <c r="DX24" s="271" t="s">
        <f t="shared" si="228"/>
        <v>322</v>
      </c>
      <c r="DY24" s="271" t="s">
        <f t="shared" si="229"/>
        <v>322</v>
      </c>
      <c r="DZ24" s="271" t="s">
        <f t="shared" si="230"/>
        <v>322</v>
      </c>
      <c r="EA24" s="271" t="s">
        <f t="shared" si="231"/>
        <v>322</v>
      </c>
      <c r="EB24" s="271" t="s">
        <f t="shared" si="232"/>
        <v>322</v>
      </c>
      <c r="EC24" s="271" t="s">
        <f t="shared" si="233"/>
        <v>322</v>
      </c>
      <c r="ED24" s="271" t="s">
        <f t="shared" si="234"/>
        <v>322</v>
      </c>
      <c r="EE24" s="271" t="s">
        <f t="shared" si="235"/>
        <v>322</v>
      </c>
      <c r="EF24" s="271" t="s">
        <f t="shared" si="236"/>
        <v>322</v>
      </c>
      <c r="EG24" s="271" t="s">
        <f t="shared" si="237"/>
        <v>322</v>
      </c>
      <c r="EH24" s="271" t="s">
        <f t="shared" si="238"/>
        <v>322</v>
      </c>
      <c r="EI24" s="338" t="s">
        <f t="shared" si="239"/>
        <v>322</v>
      </c>
    </row>
    <row r="25" customHeight="1" ht="16.0">
      <c r="B25" s="323">
        <f>'Risk Register'!B15</f>
        <v>13.0</v>
      </c>
      <c r="C25" s="324" t="s">
        <f>'Risk Register'!C15</f>
        <v>253</v>
      </c>
      <c r="D25" s="325" t="s">
        <f>'Risk Register'!G15</f>
        <v>177</v>
      </c>
      <c r="E25" s="326" t="s">
        <f>'Risk Register'!H15</f>
        <v>178</v>
      </c>
      <c r="F25" s="146"/>
      <c r="G25" s="308" t="s">
        <f>IF(AND(P25&lt;&gt;"",E25="Live",D25="Opportunity"),RANK(P25,Current_Score,1)+COUNTIF(P$12:$P25,P25)-1,"")</f>
        <v>322</v>
      </c>
      <c r="H25" s="309" t="s">
        <f>IF(AND(P25&lt;&gt;"",E25="Live",D25="Threat"),RANK(P25,Current_Score,0)+COUNTIF(P$12:$P25,P25)-1,"")</f>
        <v>322</v>
      </c>
      <c r="I25" s="146"/>
      <c r="J25" s="323" t="s">
        <f>IF('Risk Register'!N15&gt;=VH_Prob_Value,"VH",IF('Risk Register'!N15&gt;=H_Prob_Value,"H",IF('Risk Register'!N15&gt;=M_Prob_Value,"M",IF('Risk Register'!N15&gt;=L_Prob_Value,"L",IF(ISBLANK('Risk Register'!N15),"NIL","VL")))))</f>
        <v>321</v>
      </c>
      <c r="K25" s="327" t="e">
        <f>IF('Risk Register'!O15&gt;=VH_Cost_Value,"VH",IF('Risk Register'!O15&gt;=H_Cost_Value,"H",IF('Risk Register'!O15&gt;=M_Cost_Value,"M",IF('Risk Register'!O15&gt;=L_Cost_Value,"L",IF('Risk Register'!O15&gt;0,"VL","NIL")))))</f>
        <v>#NAME?</v>
      </c>
      <c r="L25" s="327" t="s">
        <v>518</v>
      </c>
      <c r="M25" s="327">
        <f>'Risk Register'!P15</f>
        <v>3.0</v>
      </c>
      <c r="N25" s="328">
        <f t="shared" si="119"/>
        <v>1.0</v>
      </c>
      <c r="O25" s="271" t="e">
        <f>INDEX(Scale_Names,MAX(IF(K25="",0,MATCH(K25,Scale_Names,0)),IF(L25="",0,MATCH(L25,Scale_Names,0)),IF(M25=0,0,MATCH(M25,Scale_Names,0))),0)</f>
        <v>#NAME?</v>
      </c>
      <c r="P25" s="329" t="s">
        <f>IF(OR(J25="NIL",J25="",ISERROR(O25)),"",INDEX(PIG,MATCH(J25,PIG_Likelihood_Scale,0),MATCH(O25,PIG_Impact_Scale,0))*N25)</f>
        <v>322</v>
      </c>
      <c r="Q25" s="146"/>
      <c r="R25" s="330">
        <f>IF(AND(D25=Threat,E25=Live),'Risk Register'!O15,0)</f>
      </c>
      <c r="S25" s="331">
        <f>IF(AND(E25=Live,D25=Threat),'Risk Register'!O15*'Risk Register'!N15*0.01,0)</f>
        <v>0.0</v>
      </c>
      <c r="T25" s="331">
        <f>IF(AND(E25=Live,D25=Opp),'Risk Register'!O15*'Risk Register'!N15*0.01,0)</f>
        <v>0.0</v>
      </c>
      <c r="U25" s="332">
        <f t="shared" si="125"/>
        <v>0.0</v>
      </c>
      <c r="V25" s="146"/>
      <c r="W25" s="333">
        <f>IF(E25=Ret_Rej,0,'Risk Register'!W15)</f>
      </c>
      <c r="X25" s="146"/>
      <c r="Y25" s="320" t="s">
        <f>IF('Risk Register'!X15&gt;=VH_Prob_Value,"VH",IF('Risk Register'!X15&gt;=H_Prob_Value,"H",IF('Risk Register'!X15&gt;=M_Prob_Value,"M",IF('Risk Register'!X15&gt;=L_Prob_Value,"L",IF(ISBLANK('Risk Register'!X15),"NIL","VL")))))</f>
        <v>321</v>
      </c>
      <c r="Z25" s="271" t="e">
        <f>IF('Risk Register'!Y15&gt;=VH_Cost_Value,"VH",IF('Risk Register'!Y15&gt;=H_Cost_Value,"H",IF('Risk Register'!Y15&gt;=M_Cost_Value,"M",IF('Risk Register'!Y15&gt;=L_Cost_Value,"L",IF('Risk Register'!Y15&gt;0,"VL","NIL")))))</f>
        <v>#NAME?</v>
      </c>
      <c r="AA25" s="271" t="s">
        <v>518</v>
      </c>
      <c r="AB25" s="271">
        <f>'Risk Register'!Z15</f>
        <v>3.0</v>
      </c>
      <c r="AC25" s="328">
        <f t="shared" si="131"/>
        <v>1.0</v>
      </c>
      <c r="AD25" s="271" t="e">
        <f>INDEX(Scale_Names,MAX(IF(Z25="",0,MATCH(Z25,Scale_Names,0)),IF(AA25="",0,MATCH(AA25,Scale_Names,0)),IF(AB25=0,0,MATCH(AB25,Scale_Names,0))),0)</f>
        <v>#NAME?</v>
      </c>
      <c r="AE25" s="334" t="s">
        <f>IF(OR(Y25="NIL",ISERROR(AD25)),"",INDEX(PIG,MATCH(Y25,PIG_Likelihood_Scale,0),MATCH(AD25,PIG_Impact_Scale,0))*AC25)</f>
        <v>322</v>
      </c>
      <c r="AF25" s="146"/>
      <c r="AG25" s="335">
        <f>IF(AND(D25=Threat,E25=Live),'Risk Register'!Y15,0)</f>
      </c>
      <c r="AH25" s="269">
        <f>IF(AND(E25=Live,D25=Threat),'Risk Register'!Y15*'Risk Register'!X15*0.01,0)</f>
        <v>0.0</v>
      </c>
      <c r="AI25" s="269">
        <f>IF(AND(E25=Live,D25=Opp),'Risk Register'!Y15*'Risk Register'!X15*0.01,0)</f>
        <v>0.0</v>
      </c>
      <c r="AJ25" s="336">
        <f t="shared" si="137"/>
        <v>0.0</v>
      </c>
      <c r="AK25" s="146"/>
      <c r="AL25" s="320" t="s">
        <f>IF(OR(J25="NIL",ISERROR(O25),E25&lt;&gt;Live),"",INDEX(Unique_PIG,MATCH(J25,PIG_Likelihood_Scale,0),MATCH(O25,PIG_Impact_Scale,0))*N25)</f>
        <v>322</v>
      </c>
      <c r="AM25" s="271" t="s">
        <f t="shared" si="139"/>
        <v>322</v>
      </c>
      <c r="AN25" s="271" t="s">
        <f t="shared" si="140"/>
        <v>322</v>
      </c>
      <c r="AO25" s="271" t="s">
        <f t="shared" si="141"/>
        <v>322</v>
      </c>
      <c r="AP25" s="271" t="s">
        <f t="shared" si="142"/>
        <v>322</v>
      </c>
      <c r="AQ25" s="271" t="s">
        <f t="shared" si="143"/>
        <v>322</v>
      </c>
      <c r="AR25" s="271" t="s">
        <f t="shared" si="144"/>
        <v>322</v>
      </c>
      <c r="AS25" s="271" t="s">
        <f t="shared" si="145"/>
        <v>322</v>
      </c>
      <c r="AT25" s="271" t="s">
        <f t="shared" si="146"/>
        <v>322</v>
      </c>
      <c r="AU25" s="271" t="s">
        <f t="shared" si="147"/>
        <v>322</v>
      </c>
      <c r="AV25" s="271" t="s">
        <f t="shared" si="148"/>
        <v>322</v>
      </c>
      <c r="AW25" s="271" t="s">
        <f t="shared" si="149"/>
        <v>322</v>
      </c>
      <c r="AX25" s="271" t="s">
        <f t="shared" si="150"/>
        <v>322</v>
      </c>
      <c r="AY25" s="271" t="s">
        <f t="shared" si="151"/>
        <v>322</v>
      </c>
      <c r="AZ25" s="271" t="s">
        <f t="shared" si="152"/>
        <v>322</v>
      </c>
      <c r="BA25" s="271" t="s">
        <f t="shared" si="153"/>
        <v>322</v>
      </c>
      <c r="BB25" s="271" t="s">
        <f t="shared" si="154"/>
        <v>322</v>
      </c>
      <c r="BC25" s="271" t="s">
        <f t="shared" si="155"/>
        <v>322</v>
      </c>
      <c r="BD25" s="271" t="s">
        <f t="shared" si="156"/>
        <v>322</v>
      </c>
      <c r="BE25" s="271" t="s">
        <f t="shared" si="157"/>
        <v>322</v>
      </c>
      <c r="BF25" s="271" t="s">
        <f t="shared" si="158"/>
        <v>322</v>
      </c>
      <c r="BG25" s="271" t="s">
        <f t="shared" si="159"/>
        <v>322</v>
      </c>
      <c r="BH25" s="271" t="s">
        <f t="shared" si="160"/>
        <v>322</v>
      </c>
      <c r="BI25" s="271" t="s">
        <f t="shared" si="161"/>
        <v>322</v>
      </c>
      <c r="BJ25" s="271" t="s">
        <f t="shared" si="162"/>
        <v>322</v>
      </c>
      <c r="BK25" s="271" t="s">
        <f t="shared" si="163"/>
        <v>322</v>
      </c>
      <c r="BL25" s="271" t="s">
        <f t="shared" si="164"/>
        <v>322</v>
      </c>
      <c r="BM25" s="271" t="s">
        <f t="shared" si="165"/>
        <v>322</v>
      </c>
      <c r="BN25" s="271" t="s">
        <f t="shared" si="166"/>
        <v>322</v>
      </c>
      <c r="BO25" s="271" t="s">
        <f t="shared" si="167"/>
        <v>322</v>
      </c>
      <c r="BP25" s="271" t="s">
        <f t="shared" si="168"/>
        <v>322</v>
      </c>
      <c r="BQ25" s="271" t="s">
        <f t="shared" si="169"/>
        <v>322</v>
      </c>
      <c r="BR25" s="271" t="s">
        <f t="shared" si="170"/>
        <v>322</v>
      </c>
      <c r="BS25" s="271" t="s">
        <f t="shared" si="171"/>
        <v>322</v>
      </c>
      <c r="BT25" s="271" t="s">
        <f t="shared" si="172"/>
        <v>322</v>
      </c>
      <c r="BU25" s="271" t="s">
        <f t="shared" si="173"/>
        <v>322</v>
      </c>
      <c r="BV25" s="271" t="s">
        <f t="shared" si="174"/>
        <v>322</v>
      </c>
      <c r="BW25" s="271" t="s">
        <f t="shared" si="175"/>
        <v>322</v>
      </c>
      <c r="BX25" s="271" t="s">
        <f t="shared" si="176"/>
        <v>322</v>
      </c>
      <c r="BY25" s="271" t="s">
        <f t="shared" si="177"/>
        <v>322</v>
      </c>
      <c r="BZ25" s="271" t="s">
        <f t="shared" si="178"/>
        <v>322</v>
      </c>
      <c r="CA25" s="271" t="s">
        <f t="shared" si="179"/>
        <v>322</v>
      </c>
      <c r="CB25" s="271" t="s">
        <f t="shared" si="180"/>
        <v>322</v>
      </c>
      <c r="CC25" s="271" t="s">
        <f t="shared" si="181"/>
        <v>322</v>
      </c>
      <c r="CD25" s="271" t="s">
        <f t="shared" si="182"/>
        <v>322</v>
      </c>
      <c r="CE25" s="271" t="s">
        <f t="shared" si="183"/>
        <v>322</v>
      </c>
      <c r="CF25" s="271" t="s">
        <f t="shared" si="184"/>
        <v>322</v>
      </c>
      <c r="CG25" s="271" t="s">
        <f t="shared" si="185"/>
        <v>322</v>
      </c>
      <c r="CH25" s="271" t="s">
        <f t="shared" si="186"/>
        <v>322</v>
      </c>
      <c r="CI25" s="271" t="s">
        <f t="shared" si="187"/>
        <v>322</v>
      </c>
      <c r="CJ25" s="156" t="s">
        <f t="shared" si="188"/>
        <v>322</v>
      </c>
      <c r="CK25" s="337" t="s">
        <f>IF(OR(Y25="NIL",ISERROR(AD25),E25&lt;&gt;Live),"",INDEX(Unique_PIG,MATCH(Y25,PIG_Likelihood_Scale,0),MATCH(AD25,PIG_Impact_Scale,0))*AC25)</f>
        <v>322</v>
      </c>
      <c r="CL25" s="271" t="s">
        <f t="shared" si="190"/>
        <v>322</v>
      </c>
      <c r="CM25" s="271" t="s">
        <f t="shared" si="191"/>
        <v>322</v>
      </c>
      <c r="CN25" s="271" t="s">
        <f t="shared" si="192"/>
        <v>322</v>
      </c>
      <c r="CO25" s="271" t="s">
        <f t="shared" si="193"/>
        <v>322</v>
      </c>
      <c r="CP25" s="271" t="s">
        <f t="shared" si="194"/>
        <v>322</v>
      </c>
      <c r="CQ25" s="271" t="s">
        <f t="shared" si="195"/>
        <v>322</v>
      </c>
      <c r="CR25" s="271" t="s">
        <f t="shared" si="196"/>
        <v>322</v>
      </c>
      <c r="CS25" s="271" t="s">
        <f t="shared" si="197"/>
        <v>322</v>
      </c>
      <c r="CT25" s="271" t="s">
        <f t="shared" si="198"/>
        <v>322</v>
      </c>
      <c r="CU25" s="271" t="s">
        <f t="shared" si="199"/>
        <v>322</v>
      </c>
      <c r="CV25" s="271" t="s">
        <f t="shared" si="200"/>
        <v>322</v>
      </c>
      <c r="CW25" s="271" t="s">
        <f t="shared" si="201"/>
        <v>322</v>
      </c>
      <c r="CX25" s="271" t="s">
        <f t="shared" si="202"/>
        <v>322</v>
      </c>
      <c r="CY25" s="271" t="s">
        <f t="shared" si="203"/>
        <v>322</v>
      </c>
      <c r="CZ25" s="271" t="s">
        <f t="shared" si="204"/>
        <v>322</v>
      </c>
      <c r="DA25" s="271" t="s">
        <f t="shared" si="205"/>
        <v>322</v>
      </c>
      <c r="DB25" s="271" t="s">
        <f t="shared" si="206"/>
        <v>322</v>
      </c>
      <c r="DC25" s="271" t="s">
        <f t="shared" si="207"/>
        <v>322</v>
      </c>
      <c r="DD25" s="271" t="s">
        <f t="shared" si="208"/>
        <v>322</v>
      </c>
      <c r="DE25" s="271" t="s">
        <f t="shared" si="209"/>
        <v>322</v>
      </c>
      <c r="DF25" s="271" t="s">
        <f t="shared" si="210"/>
        <v>322</v>
      </c>
      <c r="DG25" s="271" t="s">
        <f t="shared" si="211"/>
        <v>322</v>
      </c>
      <c r="DH25" s="271" t="s">
        <f t="shared" si="212"/>
        <v>322</v>
      </c>
      <c r="DI25" s="271" t="s">
        <f t="shared" si="213"/>
        <v>322</v>
      </c>
      <c r="DJ25" s="271" t="s">
        <f t="shared" si="214"/>
        <v>322</v>
      </c>
      <c r="DK25" s="271" t="s">
        <f t="shared" si="215"/>
        <v>322</v>
      </c>
      <c r="DL25" s="271" t="s">
        <f t="shared" si="216"/>
        <v>322</v>
      </c>
      <c r="DM25" s="271" t="s">
        <f t="shared" si="217"/>
        <v>322</v>
      </c>
      <c r="DN25" s="271" t="s">
        <f t="shared" si="218"/>
        <v>322</v>
      </c>
      <c r="DO25" s="271" t="s">
        <f t="shared" si="219"/>
        <v>322</v>
      </c>
      <c r="DP25" s="271" t="s">
        <f t="shared" si="220"/>
        <v>322</v>
      </c>
      <c r="DQ25" s="271" t="s">
        <f t="shared" si="221"/>
        <v>322</v>
      </c>
      <c r="DR25" s="271" t="s">
        <f t="shared" si="222"/>
        <v>322</v>
      </c>
      <c r="DS25" s="271" t="s">
        <f t="shared" si="223"/>
        <v>322</v>
      </c>
      <c r="DT25" s="271" t="s">
        <f t="shared" si="224"/>
        <v>322</v>
      </c>
      <c r="DU25" s="271" t="s">
        <f t="shared" si="225"/>
        <v>322</v>
      </c>
      <c r="DV25" s="271" t="s">
        <f t="shared" si="226"/>
        <v>322</v>
      </c>
      <c r="DW25" s="271" t="s">
        <f t="shared" si="227"/>
        <v>322</v>
      </c>
      <c r="DX25" s="271" t="s">
        <f t="shared" si="228"/>
        <v>322</v>
      </c>
      <c r="DY25" s="271" t="s">
        <f t="shared" si="229"/>
        <v>322</v>
      </c>
      <c r="DZ25" s="271" t="s">
        <f t="shared" si="230"/>
        <v>322</v>
      </c>
      <c r="EA25" s="271" t="s">
        <f t="shared" si="231"/>
        <v>322</v>
      </c>
      <c r="EB25" s="271" t="s">
        <f t="shared" si="232"/>
        <v>322</v>
      </c>
      <c r="EC25" s="271" t="s">
        <f t="shared" si="233"/>
        <v>322</v>
      </c>
      <c r="ED25" s="271" t="s">
        <f t="shared" si="234"/>
        <v>322</v>
      </c>
      <c r="EE25" s="271" t="s">
        <f t="shared" si="235"/>
        <v>322</v>
      </c>
      <c r="EF25" s="271" t="s">
        <f t="shared" si="236"/>
        <v>322</v>
      </c>
      <c r="EG25" s="271" t="s">
        <f t="shared" si="237"/>
        <v>322</v>
      </c>
      <c r="EH25" s="271" t="s">
        <f t="shared" si="238"/>
        <v>322</v>
      </c>
      <c r="EI25" s="338" t="s">
        <f t="shared" si="239"/>
        <v>322</v>
      </c>
    </row>
    <row r="26" customHeight="1" ht="16.0">
      <c r="B26" s="323">
        <f>'Risk Register'!B16</f>
        <v>5.0</v>
      </c>
      <c r="C26" s="324" t="s">
        <f>'Risk Register'!C16</f>
        <v>260</v>
      </c>
      <c r="D26" s="325" t="s">
        <f>'Risk Register'!G16</f>
        <v>264</v>
      </c>
      <c r="E26" s="326" t="s">
        <f>'Risk Register'!H16</f>
        <v>178</v>
      </c>
      <c r="F26" s="146"/>
      <c r="G26" s="308" t="s">
        <f>IF(AND(P26&lt;&gt;"",E26="Live",D26="Opportunity"),RANK(P26,Current_Score,1)+COUNTIF(P$12:$P26,P26)-1,"")</f>
        <v>322</v>
      </c>
      <c r="H26" s="309" t="s">
        <f>IF(AND(P26&lt;&gt;"",E26="Live",D26="Threat"),RANK(P26,Current_Score,0)+COUNTIF(P$12:$P26,P26)-1,"")</f>
        <v>322</v>
      </c>
      <c r="I26" s="146"/>
      <c r="J26" s="323" t="s">
        <f>IF('Risk Register'!N16&gt;=VH_Prob_Value,"VH",IF('Risk Register'!N16&gt;=H_Prob_Value,"H",IF('Risk Register'!N16&gt;=M_Prob_Value,"M",IF('Risk Register'!N16&gt;=L_Prob_Value,"L",IF(ISBLANK('Risk Register'!N16),"NIL","VL")))))</f>
        <v>534</v>
      </c>
      <c r="K26" s="327" t="e">
        <f>IF('Risk Register'!O16&gt;=VH_Cost_Value,"VH",IF('Risk Register'!O16&gt;=H_Cost_Value,"H",IF('Risk Register'!O16&gt;=M_Cost_Value,"M",IF('Risk Register'!O16&gt;=L_Cost_Value,"L",IF('Risk Register'!O16&gt;0,"VL","NIL")))))</f>
        <v>#NAME?</v>
      </c>
      <c r="L26" s="327" t="s">
        <v>518</v>
      </c>
      <c r="M26" s="327">
        <f>'Risk Register'!P16</f>
      </c>
      <c r="N26" s="328">
        <f t="shared" si="119"/>
        <v>-1.0</v>
      </c>
      <c r="O26" s="271" t="e">
        <f>INDEX(Scale_Names,MAX(IF(K26="",0,MATCH(K26,Scale_Names,0)),IF(L26="",0,MATCH(L26,Scale_Names,0)),IF(M26=0,0,MATCH(M26,Scale_Names,0))),0)</f>
        <v>#NAME?</v>
      </c>
      <c r="P26" s="329" t="s">
        <f>IF(OR(J26="NIL",J26="",ISERROR(O26)),"",INDEX(PIG,MATCH(J26,PIG_Likelihood_Scale,0),MATCH(O26,PIG_Impact_Scale,0))*N26)</f>
        <v>322</v>
      </c>
      <c r="Q26" s="146"/>
      <c r="R26" s="330">
        <f>IF(AND(D26=Threat,E26=Live),'Risk Register'!O16,0)</f>
        <v>0.0</v>
      </c>
      <c r="S26" s="331">
        <f>IF(AND(E26=Live,D26=Threat),'Risk Register'!O16*'Risk Register'!N16*0.01,0)</f>
        <v>0.0</v>
      </c>
      <c r="T26" s="331">
        <f>IF(AND(E26=Live,D26=Opp),'Risk Register'!O16*'Risk Register'!N16*0.01,0)</f>
        <v>0.0</v>
      </c>
      <c r="U26" s="332">
        <f t="shared" si="125"/>
        <v>0.0</v>
      </c>
      <c r="V26" s="146"/>
      <c r="W26" s="333">
        <f>IF(E26=Ret_Rej,0,'Risk Register'!W16)</f>
      </c>
      <c r="X26" s="146"/>
      <c r="Y26" s="320" t="s">
        <f>IF('Risk Register'!X16&gt;=VH_Prob_Value,"VH",IF('Risk Register'!X16&gt;=H_Prob_Value,"H",IF('Risk Register'!X16&gt;=M_Prob_Value,"M",IF('Risk Register'!X16&gt;=L_Prob_Value,"L",IF(ISBLANK('Risk Register'!X16),"NIL","VL")))))</f>
        <v>534</v>
      </c>
      <c r="Z26" s="271" t="e">
        <f>IF('Risk Register'!Y16&gt;=VH_Cost_Value,"VH",IF('Risk Register'!Y16&gt;=H_Cost_Value,"H",IF('Risk Register'!Y16&gt;=M_Cost_Value,"M",IF('Risk Register'!Y16&gt;=L_Cost_Value,"L",IF('Risk Register'!Y16&gt;0,"VL","NIL")))))</f>
        <v>#NAME?</v>
      </c>
      <c r="AA26" s="271" t="s">
        <v>518</v>
      </c>
      <c r="AB26" s="271">
        <f>'Risk Register'!Z16</f>
      </c>
      <c r="AC26" s="328">
        <f t="shared" si="131"/>
        <v>-1.0</v>
      </c>
      <c r="AD26" s="271" t="e">
        <f>INDEX(Scale_Names,MAX(IF(Z26="",0,MATCH(Z26,Scale_Names,0)),IF(AA26="",0,MATCH(AA26,Scale_Names,0)),IF(AB26=0,0,MATCH(AB26,Scale_Names,0))),0)</f>
        <v>#NAME?</v>
      </c>
      <c r="AE26" s="334" t="s">
        <f>IF(OR(Y26="NIL",ISERROR(AD26)),"",INDEX(PIG,MATCH(Y26,PIG_Likelihood_Scale,0),MATCH(AD26,PIG_Impact_Scale,0))*AC26)</f>
        <v>322</v>
      </c>
      <c r="AF26" s="146"/>
      <c r="AG26" s="335">
        <f>IF(AND(D26=Threat,E26=Live),'Risk Register'!Y16,0)</f>
        <v>0.0</v>
      </c>
      <c r="AH26" s="269">
        <f>IF(AND(E26=Live,D26=Threat),'Risk Register'!Y16*'Risk Register'!X16*0.01,0)</f>
        <v>0.0</v>
      </c>
      <c r="AI26" s="269">
        <f>IF(AND(E26=Live,D26=Opp),'Risk Register'!Y16*'Risk Register'!X16*0.01,0)</f>
        <v>0.0</v>
      </c>
      <c r="AJ26" s="336">
        <f t="shared" si="137"/>
        <v>0.0</v>
      </c>
      <c r="AK26" s="146"/>
      <c r="AL26" s="320" t="s">
        <f>IF(OR(J26="NIL",ISERROR(O26),E26&lt;&gt;Live),"",INDEX(Unique_PIG,MATCH(J26,PIG_Likelihood_Scale,0),MATCH(O26,PIG_Impact_Scale,0))*N26)</f>
        <v>322</v>
      </c>
      <c r="AM26" s="271" t="s">
        <f t="shared" si="139"/>
        <v>322</v>
      </c>
      <c r="AN26" s="271" t="s">
        <f t="shared" si="140"/>
        <v>322</v>
      </c>
      <c r="AO26" s="271" t="s">
        <f t="shared" si="141"/>
        <v>322</v>
      </c>
      <c r="AP26" s="271" t="s">
        <f t="shared" si="142"/>
        <v>322</v>
      </c>
      <c r="AQ26" s="271" t="s">
        <f t="shared" si="143"/>
        <v>322</v>
      </c>
      <c r="AR26" s="271" t="s">
        <f t="shared" si="144"/>
        <v>322</v>
      </c>
      <c r="AS26" s="271" t="s">
        <f t="shared" si="145"/>
        <v>322</v>
      </c>
      <c r="AT26" s="271" t="s">
        <f t="shared" si="146"/>
        <v>322</v>
      </c>
      <c r="AU26" s="271" t="s">
        <f t="shared" si="147"/>
        <v>322</v>
      </c>
      <c r="AV26" s="271" t="s">
        <f t="shared" si="148"/>
        <v>322</v>
      </c>
      <c r="AW26" s="271" t="s">
        <f t="shared" si="149"/>
        <v>322</v>
      </c>
      <c r="AX26" s="271" t="s">
        <f t="shared" si="150"/>
        <v>322</v>
      </c>
      <c r="AY26" s="271" t="s">
        <f t="shared" si="151"/>
        <v>322</v>
      </c>
      <c r="AZ26" s="271" t="s">
        <f t="shared" si="152"/>
        <v>322</v>
      </c>
      <c r="BA26" s="271" t="s">
        <f t="shared" si="153"/>
        <v>322</v>
      </c>
      <c r="BB26" s="271" t="s">
        <f t="shared" si="154"/>
        <v>322</v>
      </c>
      <c r="BC26" s="271" t="s">
        <f t="shared" si="155"/>
        <v>322</v>
      </c>
      <c r="BD26" s="271" t="s">
        <f t="shared" si="156"/>
        <v>322</v>
      </c>
      <c r="BE26" s="271" t="s">
        <f t="shared" si="157"/>
        <v>322</v>
      </c>
      <c r="BF26" s="271" t="s">
        <f t="shared" si="158"/>
        <v>322</v>
      </c>
      <c r="BG26" s="271" t="s">
        <f t="shared" si="159"/>
        <v>322</v>
      </c>
      <c r="BH26" s="271" t="s">
        <f t="shared" si="160"/>
        <v>322</v>
      </c>
      <c r="BI26" s="271" t="s">
        <f t="shared" si="161"/>
        <v>322</v>
      </c>
      <c r="BJ26" s="271" t="s">
        <f t="shared" si="162"/>
        <v>322</v>
      </c>
      <c r="BK26" s="271" t="s">
        <f t="shared" si="163"/>
        <v>322</v>
      </c>
      <c r="BL26" s="271" t="s">
        <f t="shared" si="164"/>
        <v>322</v>
      </c>
      <c r="BM26" s="271" t="s">
        <f t="shared" si="165"/>
        <v>322</v>
      </c>
      <c r="BN26" s="271" t="s">
        <f t="shared" si="166"/>
        <v>322</v>
      </c>
      <c r="BO26" s="271" t="s">
        <f t="shared" si="167"/>
        <v>322</v>
      </c>
      <c r="BP26" s="271" t="s">
        <f t="shared" si="168"/>
        <v>322</v>
      </c>
      <c r="BQ26" s="271" t="s">
        <f t="shared" si="169"/>
        <v>322</v>
      </c>
      <c r="BR26" s="271" t="s">
        <f t="shared" si="170"/>
        <v>322</v>
      </c>
      <c r="BS26" s="271" t="s">
        <f t="shared" si="171"/>
        <v>322</v>
      </c>
      <c r="BT26" s="271" t="s">
        <f t="shared" si="172"/>
        <v>322</v>
      </c>
      <c r="BU26" s="271" t="s">
        <f t="shared" si="173"/>
        <v>322</v>
      </c>
      <c r="BV26" s="271" t="s">
        <f t="shared" si="174"/>
        <v>322</v>
      </c>
      <c r="BW26" s="271" t="s">
        <f t="shared" si="175"/>
        <v>322</v>
      </c>
      <c r="BX26" s="271" t="s">
        <f t="shared" si="176"/>
        <v>322</v>
      </c>
      <c r="BY26" s="271" t="s">
        <f t="shared" si="177"/>
        <v>322</v>
      </c>
      <c r="BZ26" s="271" t="s">
        <f t="shared" si="178"/>
        <v>322</v>
      </c>
      <c r="CA26" s="271" t="s">
        <f t="shared" si="179"/>
        <v>322</v>
      </c>
      <c r="CB26" s="271" t="s">
        <f t="shared" si="180"/>
        <v>322</v>
      </c>
      <c r="CC26" s="271" t="s">
        <f t="shared" si="181"/>
        <v>322</v>
      </c>
      <c r="CD26" s="271" t="s">
        <f t="shared" si="182"/>
        <v>322</v>
      </c>
      <c r="CE26" s="271" t="s">
        <f t="shared" si="183"/>
        <v>322</v>
      </c>
      <c r="CF26" s="271" t="s">
        <f t="shared" si="184"/>
        <v>322</v>
      </c>
      <c r="CG26" s="271" t="s">
        <f t="shared" si="185"/>
        <v>322</v>
      </c>
      <c r="CH26" s="271" t="s">
        <f t="shared" si="186"/>
        <v>322</v>
      </c>
      <c r="CI26" s="271" t="s">
        <f t="shared" si="187"/>
        <v>322</v>
      </c>
      <c r="CJ26" s="156" t="s">
        <f t="shared" si="188"/>
        <v>322</v>
      </c>
      <c r="CK26" s="337" t="s">
        <f>IF(OR(Y26="NIL",ISERROR(AD26),E26&lt;&gt;Live),"",INDEX(Unique_PIG,MATCH(Y26,PIG_Likelihood_Scale,0),MATCH(AD26,PIG_Impact_Scale,0))*AC26)</f>
        <v>322</v>
      </c>
      <c r="CL26" s="271" t="s">
        <f t="shared" si="190"/>
        <v>322</v>
      </c>
      <c r="CM26" s="271" t="s">
        <f t="shared" si="191"/>
        <v>322</v>
      </c>
      <c r="CN26" s="271" t="s">
        <f t="shared" si="192"/>
        <v>322</v>
      </c>
      <c r="CO26" s="271" t="s">
        <f t="shared" si="193"/>
        <v>322</v>
      </c>
      <c r="CP26" s="271" t="s">
        <f t="shared" si="194"/>
        <v>322</v>
      </c>
      <c r="CQ26" s="271" t="s">
        <f t="shared" si="195"/>
        <v>322</v>
      </c>
      <c r="CR26" s="271" t="s">
        <f t="shared" si="196"/>
        <v>322</v>
      </c>
      <c r="CS26" s="271" t="s">
        <f t="shared" si="197"/>
        <v>322</v>
      </c>
      <c r="CT26" s="271" t="s">
        <f t="shared" si="198"/>
        <v>322</v>
      </c>
      <c r="CU26" s="271" t="s">
        <f t="shared" si="199"/>
        <v>322</v>
      </c>
      <c r="CV26" s="271" t="s">
        <f t="shared" si="200"/>
        <v>322</v>
      </c>
      <c r="CW26" s="271" t="s">
        <f t="shared" si="201"/>
        <v>322</v>
      </c>
      <c r="CX26" s="271" t="s">
        <f t="shared" si="202"/>
        <v>322</v>
      </c>
      <c r="CY26" s="271" t="s">
        <f t="shared" si="203"/>
        <v>322</v>
      </c>
      <c r="CZ26" s="271" t="s">
        <f t="shared" si="204"/>
        <v>322</v>
      </c>
      <c r="DA26" s="271" t="s">
        <f t="shared" si="205"/>
        <v>322</v>
      </c>
      <c r="DB26" s="271" t="s">
        <f t="shared" si="206"/>
        <v>322</v>
      </c>
      <c r="DC26" s="271" t="s">
        <f t="shared" si="207"/>
        <v>322</v>
      </c>
      <c r="DD26" s="271" t="s">
        <f t="shared" si="208"/>
        <v>322</v>
      </c>
      <c r="DE26" s="271" t="s">
        <f t="shared" si="209"/>
        <v>322</v>
      </c>
      <c r="DF26" s="271" t="s">
        <f t="shared" si="210"/>
        <v>322</v>
      </c>
      <c r="DG26" s="271" t="s">
        <f t="shared" si="211"/>
        <v>322</v>
      </c>
      <c r="DH26" s="271" t="s">
        <f t="shared" si="212"/>
        <v>322</v>
      </c>
      <c r="DI26" s="271" t="s">
        <f t="shared" si="213"/>
        <v>322</v>
      </c>
      <c r="DJ26" s="271" t="s">
        <f t="shared" si="214"/>
        <v>322</v>
      </c>
      <c r="DK26" s="271" t="s">
        <f t="shared" si="215"/>
        <v>322</v>
      </c>
      <c r="DL26" s="271" t="s">
        <f t="shared" si="216"/>
        <v>322</v>
      </c>
      <c r="DM26" s="271" t="s">
        <f t="shared" si="217"/>
        <v>322</v>
      </c>
      <c r="DN26" s="271" t="s">
        <f t="shared" si="218"/>
        <v>322</v>
      </c>
      <c r="DO26" s="271" t="s">
        <f t="shared" si="219"/>
        <v>322</v>
      </c>
      <c r="DP26" s="271" t="s">
        <f t="shared" si="220"/>
        <v>322</v>
      </c>
      <c r="DQ26" s="271" t="s">
        <f t="shared" si="221"/>
        <v>322</v>
      </c>
      <c r="DR26" s="271" t="s">
        <f t="shared" si="222"/>
        <v>322</v>
      </c>
      <c r="DS26" s="271" t="s">
        <f t="shared" si="223"/>
        <v>322</v>
      </c>
      <c r="DT26" s="271" t="s">
        <f t="shared" si="224"/>
        <v>322</v>
      </c>
      <c r="DU26" s="271" t="s">
        <f t="shared" si="225"/>
        <v>322</v>
      </c>
      <c r="DV26" s="271" t="s">
        <f t="shared" si="226"/>
        <v>322</v>
      </c>
      <c r="DW26" s="271" t="s">
        <f t="shared" si="227"/>
        <v>322</v>
      </c>
      <c r="DX26" s="271" t="s">
        <f t="shared" si="228"/>
        <v>322</v>
      </c>
      <c r="DY26" s="271" t="s">
        <f t="shared" si="229"/>
        <v>322</v>
      </c>
      <c r="DZ26" s="271" t="s">
        <f t="shared" si="230"/>
        <v>322</v>
      </c>
      <c r="EA26" s="271" t="s">
        <f t="shared" si="231"/>
        <v>322</v>
      </c>
      <c r="EB26" s="271" t="s">
        <f t="shared" si="232"/>
        <v>322</v>
      </c>
      <c r="EC26" s="271" t="s">
        <f t="shared" si="233"/>
        <v>322</v>
      </c>
      <c r="ED26" s="271" t="s">
        <f t="shared" si="234"/>
        <v>322</v>
      </c>
      <c r="EE26" s="271" t="s">
        <f t="shared" si="235"/>
        <v>322</v>
      </c>
      <c r="EF26" s="271" t="s">
        <f t="shared" si="236"/>
        <v>322</v>
      </c>
      <c r="EG26" s="271" t="s">
        <f t="shared" si="237"/>
        <v>322</v>
      </c>
      <c r="EH26" s="271" t="s">
        <f t="shared" si="238"/>
        <v>322</v>
      </c>
      <c r="EI26" s="338" t="s">
        <f t="shared" si="239"/>
        <v>322</v>
      </c>
    </row>
    <row r="27" customHeight="1" ht="16.0">
      <c r="B27" s="323">
        <f>'Risk Register'!B17</f>
        <v>9.0</v>
      </c>
      <c r="C27" s="324" t="s">
        <f>'Risk Register'!C17</f>
        <v>267</v>
      </c>
      <c r="D27" s="325" t="s">
        <f>'Risk Register'!G17</f>
        <v>264</v>
      </c>
      <c r="E27" s="326" t="s">
        <f>'Risk Register'!H17</f>
        <v>178</v>
      </c>
      <c r="F27" s="146"/>
      <c r="G27" s="308" t="s">
        <f>IF(AND(P27&lt;&gt;"",E27="Live",D27="Opportunity"),RANK(P27,Current_Score,1)+COUNTIF(P$12:$P27,P27)-1,"")</f>
        <v>322</v>
      </c>
      <c r="H27" s="309" t="s">
        <f>IF(AND(P27&lt;&gt;"",E27="Live",D27="Threat"),RANK(P27,Current_Score,0)+COUNTIF(P$12:$P27,P27)-1,"")</f>
        <v>322</v>
      </c>
      <c r="I27" s="146"/>
      <c r="J27" s="323" t="s">
        <f>IF('Risk Register'!N17&gt;=VH_Prob_Value,"VH",IF('Risk Register'!N17&gt;=H_Prob_Value,"H",IF('Risk Register'!N17&gt;=M_Prob_Value,"M",IF('Risk Register'!N17&gt;=L_Prob_Value,"L",IF(ISBLANK('Risk Register'!N17),"NIL","VL")))))</f>
        <v>534</v>
      </c>
      <c r="K27" s="327" t="e">
        <f>IF('Risk Register'!O17&gt;=VH_Cost_Value,"VH",IF('Risk Register'!O17&gt;=H_Cost_Value,"H",IF('Risk Register'!O17&gt;=M_Cost_Value,"M",IF('Risk Register'!O17&gt;=L_Cost_Value,"L",IF('Risk Register'!O17&gt;0,"VL","NIL")))))</f>
        <v>#NAME?</v>
      </c>
      <c r="L27" s="327" t="s">
        <v>518</v>
      </c>
      <c r="M27" s="327">
        <f>'Risk Register'!P17</f>
      </c>
      <c r="N27" s="328">
        <f t="shared" si="119"/>
        <v>-1.0</v>
      </c>
      <c r="O27" s="271" t="e">
        <f>INDEX(Scale_Names,MAX(IF(K27="",0,MATCH(K27,Scale_Names,0)),IF(L27="",0,MATCH(L27,Scale_Names,0)),IF(M27=0,0,MATCH(M27,Scale_Names,0))),0)</f>
        <v>#NAME?</v>
      </c>
      <c r="P27" s="329" t="s">
        <f>IF(OR(J27="NIL",J27="",ISERROR(O27)),"",INDEX(PIG,MATCH(J27,PIG_Likelihood_Scale,0),MATCH(O27,PIG_Impact_Scale,0))*N27)</f>
        <v>322</v>
      </c>
      <c r="Q27" s="146"/>
      <c r="R27" s="330">
        <f>IF(AND(D27=Threat,E27=Live),'Risk Register'!O17,0)</f>
        <v>0.0</v>
      </c>
      <c r="S27" s="331">
        <f>IF(AND(E27=Live,D27=Threat),'Risk Register'!O17*'Risk Register'!N17*0.01,0)</f>
        <v>0.0</v>
      </c>
      <c r="T27" s="331">
        <f>IF(AND(E27=Live,D27=Opp),'Risk Register'!O17*'Risk Register'!N17*0.01,0)</f>
        <v>0.0</v>
      </c>
      <c r="U27" s="332">
        <f t="shared" si="125"/>
        <v>0.0</v>
      </c>
      <c r="V27" s="146"/>
      <c r="W27" s="333">
        <f>IF(E27=Ret_Rej,0,'Risk Register'!W17)</f>
      </c>
      <c r="X27" s="146"/>
      <c r="Y27" s="320" t="s">
        <f>IF('Risk Register'!X17&gt;=VH_Prob_Value,"VH",IF('Risk Register'!X17&gt;=H_Prob_Value,"H",IF('Risk Register'!X17&gt;=M_Prob_Value,"M",IF('Risk Register'!X17&gt;=L_Prob_Value,"L",IF(ISBLANK('Risk Register'!X17),"NIL","VL")))))</f>
        <v>534</v>
      </c>
      <c r="Z27" s="271" t="e">
        <f>IF('Risk Register'!Y17&gt;=VH_Cost_Value,"VH",IF('Risk Register'!Y17&gt;=H_Cost_Value,"H",IF('Risk Register'!Y17&gt;=M_Cost_Value,"M",IF('Risk Register'!Y17&gt;=L_Cost_Value,"L",IF('Risk Register'!Y17&gt;0,"VL","NIL")))))</f>
        <v>#NAME?</v>
      </c>
      <c r="AA27" s="271" t="s">
        <v>518</v>
      </c>
      <c r="AB27" s="271">
        <f>'Risk Register'!Z17</f>
      </c>
      <c r="AC27" s="328">
        <f t="shared" si="131"/>
        <v>-1.0</v>
      </c>
      <c r="AD27" s="271" t="e">
        <f>INDEX(Scale_Names,MAX(IF(Z27="",0,MATCH(Z27,Scale_Names,0)),IF(AA27="",0,MATCH(AA27,Scale_Names,0)),IF(AB27=0,0,MATCH(AB27,Scale_Names,0))),0)</f>
        <v>#NAME?</v>
      </c>
      <c r="AE27" s="334" t="s">
        <f>IF(OR(Y27="NIL",ISERROR(AD27)),"",INDEX(PIG,MATCH(Y27,PIG_Likelihood_Scale,0),MATCH(AD27,PIG_Impact_Scale,0))*AC27)</f>
        <v>322</v>
      </c>
      <c r="AF27" s="146"/>
      <c r="AG27" s="335">
        <f>IF(AND(D27=Threat,E27=Live),'Risk Register'!Y17,0)</f>
        <v>0.0</v>
      </c>
      <c r="AH27" s="269">
        <f>IF(AND(E27=Live,D27=Threat),'Risk Register'!Y17*'Risk Register'!X17*0.01,0)</f>
        <v>0.0</v>
      </c>
      <c r="AI27" s="269">
        <f>IF(AND(E27=Live,D27=Opp),'Risk Register'!Y17*'Risk Register'!X17*0.01,0)</f>
        <v>0.0</v>
      </c>
      <c r="AJ27" s="336">
        <f t="shared" si="137"/>
        <v>0.0</v>
      </c>
      <c r="AK27" s="146"/>
      <c r="AL27" s="320" t="s">
        <f>IF(OR(J27="NIL",ISERROR(O27),E27&lt;&gt;Live),"",INDEX(Unique_PIG,MATCH(J27,PIG_Likelihood_Scale,0),MATCH(O27,PIG_Impact_Scale,0))*N27)</f>
        <v>322</v>
      </c>
      <c r="AM27" s="271" t="s">
        <f t="shared" si="139"/>
        <v>322</v>
      </c>
      <c r="AN27" s="271" t="s">
        <f t="shared" si="140"/>
        <v>322</v>
      </c>
      <c r="AO27" s="271" t="s">
        <f t="shared" si="141"/>
        <v>322</v>
      </c>
      <c r="AP27" s="271" t="s">
        <f t="shared" si="142"/>
        <v>322</v>
      </c>
      <c r="AQ27" s="271" t="s">
        <f t="shared" si="143"/>
        <v>322</v>
      </c>
      <c r="AR27" s="271" t="s">
        <f t="shared" si="144"/>
        <v>322</v>
      </c>
      <c r="AS27" s="271" t="s">
        <f t="shared" si="145"/>
        <v>322</v>
      </c>
      <c r="AT27" s="271" t="s">
        <f t="shared" si="146"/>
        <v>322</v>
      </c>
      <c r="AU27" s="271" t="s">
        <f t="shared" si="147"/>
        <v>322</v>
      </c>
      <c r="AV27" s="271" t="s">
        <f t="shared" si="148"/>
        <v>322</v>
      </c>
      <c r="AW27" s="271" t="s">
        <f t="shared" si="149"/>
        <v>322</v>
      </c>
      <c r="AX27" s="271" t="s">
        <f t="shared" si="150"/>
        <v>322</v>
      </c>
      <c r="AY27" s="271" t="s">
        <f t="shared" si="151"/>
        <v>322</v>
      </c>
      <c r="AZ27" s="271" t="s">
        <f t="shared" si="152"/>
        <v>322</v>
      </c>
      <c r="BA27" s="271" t="s">
        <f t="shared" si="153"/>
        <v>322</v>
      </c>
      <c r="BB27" s="271" t="s">
        <f t="shared" si="154"/>
        <v>322</v>
      </c>
      <c r="BC27" s="271" t="s">
        <f t="shared" si="155"/>
        <v>322</v>
      </c>
      <c r="BD27" s="271" t="s">
        <f t="shared" si="156"/>
        <v>322</v>
      </c>
      <c r="BE27" s="271" t="s">
        <f t="shared" si="157"/>
        <v>322</v>
      </c>
      <c r="BF27" s="271" t="s">
        <f t="shared" si="158"/>
        <v>322</v>
      </c>
      <c r="BG27" s="271" t="s">
        <f t="shared" si="159"/>
        <v>322</v>
      </c>
      <c r="BH27" s="271" t="s">
        <f t="shared" si="160"/>
        <v>322</v>
      </c>
      <c r="BI27" s="271" t="s">
        <f t="shared" si="161"/>
        <v>322</v>
      </c>
      <c r="BJ27" s="271" t="s">
        <f t="shared" si="162"/>
        <v>322</v>
      </c>
      <c r="BK27" s="271" t="s">
        <f t="shared" si="163"/>
        <v>322</v>
      </c>
      <c r="BL27" s="271" t="s">
        <f t="shared" si="164"/>
        <v>322</v>
      </c>
      <c r="BM27" s="271" t="s">
        <f t="shared" si="165"/>
        <v>322</v>
      </c>
      <c r="BN27" s="271" t="s">
        <f t="shared" si="166"/>
        <v>322</v>
      </c>
      <c r="BO27" s="271" t="s">
        <f t="shared" si="167"/>
        <v>322</v>
      </c>
      <c r="BP27" s="271" t="s">
        <f t="shared" si="168"/>
        <v>322</v>
      </c>
      <c r="BQ27" s="271" t="s">
        <f t="shared" si="169"/>
        <v>322</v>
      </c>
      <c r="BR27" s="271" t="s">
        <f t="shared" si="170"/>
        <v>322</v>
      </c>
      <c r="BS27" s="271" t="s">
        <f t="shared" si="171"/>
        <v>322</v>
      </c>
      <c r="BT27" s="271" t="s">
        <f t="shared" si="172"/>
        <v>322</v>
      </c>
      <c r="BU27" s="271" t="s">
        <f t="shared" si="173"/>
        <v>322</v>
      </c>
      <c r="BV27" s="271" t="s">
        <f t="shared" si="174"/>
        <v>322</v>
      </c>
      <c r="BW27" s="271" t="s">
        <f t="shared" si="175"/>
        <v>322</v>
      </c>
      <c r="BX27" s="271" t="s">
        <f t="shared" si="176"/>
        <v>322</v>
      </c>
      <c r="BY27" s="271" t="s">
        <f t="shared" si="177"/>
        <v>322</v>
      </c>
      <c r="BZ27" s="271" t="s">
        <f t="shared" si="178"/>
        <v>322</v>
      </c>
      <c r="CA27" s="271" t="s">
        <f t="shared" si="179"/>
        <v>322</v>
      </c>
      <c r="CB27" s="271" t="s">
        <f t="shared" si="180"/>
        <v>322</v>
      </c>
      <c r="CC27" s="271" t="s">
        <f t="shared" si="181"/>
        <v>322</v>
      </c>
      <c r="CD27" s="271" t="s">
        <f t="shared" si="182"/>
        <v>322</v>
      </c>
      <c r="CE27" s="271" t="s">
        <f t="shared" si="183"/>
        <v>322</v>
      </c>
      <c r="CF27" s="271" t="s">
        <f t="shared" si="184"/>
        <v>322</v>
      </c>
      <c r="CG27" s="271" t="s">
        <f t="shared" si="185"/>
        <v>322</v>
      </c>
      <c r="CH27" s="271" t="s">
        <f t="shared" si="186"/>
        <v>322</v>
      </c>
      <c r="CI27" s="271" t="s">
        <f t="shared" si="187"/>
        <v>322</v>
      </c>
      <c r="CJ27" s="156" t="s">
        <f t="shared" si="188"/>
        <v>322</v>
      </c>
      <c r="CK27" s="337" t="s">
        <f>IF(OR(Y27="NIL",ISERROR(AD27),E27&lt;&gt;Live),"",INDEX(Unique_PIG,MATCH(Y27,PIG_Likelihood_Scale,0),MATCH(AD27,PIG_Impact_Scale,0))*AC27)</f>
        <v>322</v>
      </c>
      <c r="CL27" s="271" t="s">
        <f t="shared" si="190"/>
        <v>322</v>
      </c>
      <c r="CM27" s="271" t="s">
        <f t="shared" si="191"/>
        <v>322</v>
      </c>
      <c r="CN27" s="271" t="s">
        <f t="shared" si="192"/>
        <v>322</v>
      </c>
      <c r="CO27" s="271" t="s">
        <f t="shared" si="193"/>
        <v>322</v>
      </c>
      <c r="CP27" s="271" t="s">
        <f t="shared" si="194"/>
        <v>322</v>
      </c>
      <c r="CQ27" s="271" t="s">
        <f t="shared" si="195"/>
        <v>322</v>
      </c>
      <c r="CR27" s="271" t="s">
        <f t="shared" si="196"/>
        <v>322</v>
      </c>
      <c r="CS27" s="271" t="s">
        <f t="shared" si="197"/>
        <v>322</v>
      </c>
      <c r="CT27" s="271" t="s">
        <f t="shared" si="198"/>
        <v>322</v>
      </c>
      <c r="CU27" s="271" t="s">
        <f t="shared" si="199"/>
        <v>322</v>
      </c>
      <c r="CV27" s="271" t="s">
        <f t="shared" si="200"/>
        <v>322</v>
      </c>
      <c r="CW27" s="271" t="s">
        <f t="shared" si="201"/>
        <v>322</v>
      </c>
      <c r="CX27" s="271" t="s">
        <f t="shared" si="202"/>
        <v>322</v>
      </c>
      <c r="CY27" s="271" t="s">
        <f t="shared" si="203"/>
        <v>322</v>
      </c>
      <c r="CZ27" s="271" t="s">
        <f t="shared" si="204"/>
        <v>322</v>
      </c>
      <c r="DA27" s="271" t="s">
        <f t="shared" si="205"/>
        <v>322</v>
      </c>
      <c r="DB27" s="271" t="s">
        <f t="shared" si="206"/>
        <v>322</v>
      </c>
      <c r="DC27" s="271" t="s">
        <f t="shared" si="207"/>
        <v>322</v>
      </c>
      <c r="DD27" s="271" t="s">
        <f t="shared" si="208"/>
        <v>322</v>
      </c>
      <c r="DE27" s="271" t="s">
        <f t="shared" si="209"/>
        <v>322</v>
      </c>
      <c r="DF27" s="271" t="s">
        <f t="shared" si="210"/>
        <v>322</v>
      </c>
      <c r="DG27" s="271" t="s">
        <f t="shared" si="211"/>
        <v>322</v>
      </c>
      <c r="DH27" s="271" t="s">
        <f t="shared" si="212"/>
        <v>322</v>
      </c>
      <c r="DI27" s="271" t="s">
        <f t="shared" si="213"/>
        <v>322</v>
      </c>
      <c r="DJ27" s="271" t="s">
        <f t="shared" si="214"/>
        <v>322</v>
      </c>
      <c r="DK27" s="271" t="s">
        <f t="shared" si="215"/>
        <v>322</v>
      </c>
      <c r="DL27" s="271" t="s">
        <f t="shared" si="216"/>
        <v>322</v>
      </c>
      <c r="DM27" s="271" t="s">
        <f t="shared" si="217"/>
        <v>322</v>
      </c>
      <c r="DN27" s="271" t="s">
        <f t="shared" si="218"/>
        <v>322</v>
      </c>
      <c r="DO27" s="271" t="s">
        <f t="shared" si="219"/>
        <v>322</v>
      </c>
      <c r="DP27" s="271" t="s">
        <f t="shared" si="220"/>
        <v>322</v>
      </c>
      <c r="DQ27" s="271" t="s">
        <f t="shared" si="221"/>
        <v>322</v>
      </c>
      <c r="DR27" s="271" t="s">
        <f t="shared" si="222"/>
        <v>322</v>
      </c>
      <c r="DS27" s="271" t="s">
        <f t="shared" si="223"/>
        <v>322</v>
      </c>
      <c r="DT27" s="271" t="s">
        <f t="shared" si="224"/>
        <v>322</v>
      </c>
      <c r="DU27" s="271" t="s">
        <f t="shared" si="225"/>
        <v>322</v>
      </c>
      <c r="DV27" s="271" t="s">
        <f t="shared" si="226"/>
        <v>322</v>
      </c>
      <c r="DW27" s="271" t="s">
        <f t="shared" si="227"/>
        <v>322</v>
      </c>
      <c r="DX27" s="271" t="s">
        <f t="shared" si="228"/>
        <v>322</v>
      </c>
      <c r="DY27" s="271" t="s">
        <f t="shared" si="229"/>
        <v>322</v>
      </c>
      <c r="DZ27" s="271" t="s">
        <f t="shared" si="230"/>
        <v>322</v>
      </c>
      <c r="EA27" s="271" t="s">
        <f t="shared" si="231"/>
        <v>322</v>
      </c>
      <c r="EB27" s="271" t="s">
        <f t="shared" si="232"/>
        <v>322</v>
      </c>
      <c r="EC27" s="271" t="s">
        <f t="shared" si="233"/>
        <v>322</v>
      </c>
      <c r="ED27" s="271" t="s">
        <f t="shared" si="234"/>
        <v>322</v>
      </c>
      <c r="EE27" s="271" t="s">
        <f t="shared" si="235"/>
        <v>322</v>
      </c>
      <c r="EF27" s="271" t="s">
        <f t="shared" si="236"/>
        <v>322</v>
      </c>
      <c r="EG27" s="271" t="s">
        <f t="shared" si="237"/>
        <v>322</v>
      </c>
      <c r="EH27" s="271" t="s">
        <f t="shared" si="238"/>
        <v>322</v>
      </c>
      <c r="EI27" s="338" t="s">
        <f t="shared" si="239"/>
        <v>322</v>
      </c>
    </row>
    <row r="28" customHeight="1" ht="16.0">
      <c r="B28" s="323">
        <f>'Risk Register'!B18</f>
        <v>2.0</v>
      </c>
      <c r="C28" s="324" t="s">
        <f>'Risk Register'!C18</f>
        <v>272</v>
      </c>
      <c r="D28" s="325" t="s">
        <f>'Risk Register'!G18</f>
        <v>177</v>
      </c>
      <c r="E28" s="326" t="s">
        <f>'Risk Register'!H18</f>
        <v>178</v>
      </c>
      <c r="F28" s="146"/>
      <c r="G28" s="308" t="s">
        <f>IF(AND(P28&lt;&gt;"",E28="Live",D28="Opportunity"),RANK(P28,Current_Score,1)+COUNTIF(P$12:$P28,P28)-1,"")</f>
        <v>322</v>
      </c>
      <c r="H28" s="309" t="s">
        <f>IF(AND(P28&lt;&gt;"",E28="Live",D28="Threat"),RANK(P28,Current_Score,0)+COUNTIF(P$12:$P28,P28)-1,"")</f>
        <v>322</v>
      </c>
      <c r="I28" s="146"/>
      <c r="J28" s="323" t="s">
        <f>IF('Risk Register'!N18&gt;=VH_Prob_Value,"VH",IF('Risk Register'!N18&gt;=H_Prob_Value,"H",IF('Risk Register'!N18&gt;=M_Prob_Value,"M",IF('Risk Register'!N18&gt;=L_Prob_Value,"L",IF(ISBLANK('Risk Register'!N18),"NIL","VL")))))</f>
        <v>321</v>
      </c>
      <c r="K28" s="327" t="e">
        <f>IF('Risk Register'!O18&gt;=VH_Cost_Value,"VH",IF('Risk Register'!O18&gt;=H_Cost_Value,"H",IF('Risk Register'!O18&gt;=M_Cost_Value,"M",IF('Risk Register'!O18&gt;=L_Cost_Value,"L",IF('Risk Register'!O18&gt;0,"VL","NIL")))))</f>
        <v>#NAME?</v>
      </c>
      <c r="L28" s="327" t="s">
        <v>518</v>
      </c>
      <c r="M28" s="327">
        <f>'Risk Register'!P18</f>
        <v>5.0</v>
      </c>
      <c r="N28" s="328">
        <f t="shared" si="119"/>
        <v>1.0</v>
      </c>
      <c r="O28" s="271" t="e">
        <f>INDEX(Scale_Names,MAX(IF(K28="",0,MATCH(K28,Scale_Names,0)),IF(L28="",0,MATCH(L28,Scale_Names,0)),IF(M28=0,0,MATCH(M28,Scale_Names,0))),0)</f>
        <v>#NAME?</v>
      </c>
      <c r="P28" s="329" t="s">
        <f>IF(OR(J28="NIL",J28="",ISERROR(O28)),"",INDEX(PIG,MATCH(J28,PIG_Likelihood_Scale,0),MATCH(O28,PIG_Impact_Scale,0))*N28)</f>
        <v>322</v>
      </c>
      <c r="Q28" s="146"/>
      <c r="R28" s="330">
        <f>IF(AND(D28=Threat,E28=Live),'Risk Register'!O18,0)</f>
      </c>
      <c r="S28" s="331">
        <f>IF(AND(E28=Live,D28=Threat),'Risk Register'!O18*'Risk Register'!N18*0.01,0)</f>
        <v>0.0</v>
      </c>
      <c r="T28" s="331">
        <f>IF(AND(E28=Live,D28=Opp),'Risk Register'!O18*'Risk Register'!N18*0.01,0)</f>
        <v>0.0</v>
      </c>
      <c r="U28" s="332">
        <f t="shared" si="125"/>
        <v>0.0</v>
      </c>
      <c r="V28" s="146"/>
      <c r="W28" s="333">
        <f>IF(E28=Ret_Rej,0,'Risk Register'!W18)</f>
        <v>1000.0</v>
      </c>
      <c r="X28" s="146"/>
      <c r="Y28" s="320" t="s">
        <f>IF('Risk Register'!X18&gt;=VH_Prob_Value,"VH",IF('Risk Register'!X18&gt;=H_Prob_Value,"H",IF('Risk Register'!X18&gt;=M_Prob_Value,"M",IF('Risk Register'!X18&gt;=L_Prob_Value,"L",IF(ISBLANK('Risk Register'!X18),"NIL","VL")))))</f>
        <v>321</v>
      </c>
      <c r="Z28" s="271" t="e">
        <f>IF('Risk Register'!Y18&gt;=VH_Cost_Value,"VH",IF('Risk Register'!Y18&gt;=H_Cost_Value,"H",IF('Risk Register'!Y18&gt;=M_Cost_Value,"M",IF('Risk Register'!Y18&gt;=L_Cost_Value,"L",IF('Risk Register'!Y18&gt;0,"VL","NIL")))))</f>
        <v>#NAME?</v>
      </c>
      <c r="AA28" s="271" t="s">
        <v>518</v>
      </c>
      <c r="AB28" s="271">
        <f>'Risk Register'!Z18</f>
        <v>5.0</v>
      </c>
      <c r="AC28" s="328">
        <f t="shared" si="131"/>
        <v>1.0</v>
      </c>
      <c r="AD28" s="271" t="e">
        <f>INDEX(Scale_Names,MAX(IF(Z28="",0,MATCH(Z28,Scale_Names,0)),IF(AA28="",0,MATCH(AA28,Scale_Names,0)),IF(AB28=0,0,MATCH(AB28,Scale_Names,0))),0)</f>
        <v>#NAME?</v>
      </c>
      <c r="AE28" s="334" t="s">
        <f>IF(OR(Y28="NIL",ISERROR(AD28)),"",INDEX(PIG,MATCH(Y28,PIG_Likelihood_Scale,0),MATCH(AD28,PIG_Impact_Scale,0))*AC28)</f>
        <v>322</v>
      </c>
      <c r="AF28" s="146"/>
      <c r="AG28" s="335">
        <f>IF(AND(D28=Threat,E28=Live),'Risk Register'!Y18,0)</f>
      </c>
      <c r="AH28" s="269">
        <f>IF(AND(E28=Live,D28=Threat),'Risk Register'!Y18*'Risk Register'!X18*0.01,0)</f>
        <v>0.0</v>
      </c>
      <c r="AI28" s="269">
        <f>IF(AND(E28=Live,D28=Opp),'Risk Register'!Y18*'Risk Register'!X18*0.01,0)</f>
        <v>0.0</v>
      </c>
      <c r="AJ28" s="336">
        <f t="shared" si="137"/>
        <v>0.0</v>
      </c>
      <c r="AK28" s="146"/>
      <c r="AL28" s="320" t="s">
        <f>IF(OR(J28="NIL",ISERROR(O28),E28&lt;&gt;Live),"",INDEX(Unique_PIG,MATCH(J28,PIG_Likelihood_Scale,0),MATCH(O28,PIG_Impact_Scale,0))*N28)</f>
        <v>322</v>
      </c>
      <c r="AM28" s="271" t="s">
        <f t="shared" si="139"/>
        <v>322</v>
      </c>
      <c r="AN28" s="271" t="s">
        <f t="shared" si="140"/>
        <v>322</v>
      </c>
      <c r="AO28" s="271" t="s">
        <f t="shared" si="141"/>
        <v>322</v>
      </c>
      <c r="AP28" s="271" t="s">
        <f t="shared" si="142"/>
        <v>322</v>
      </c>
      <c r="AQ28" s="271" t="s">
        <f t="shared" si="143"/>
        <v>322</v>
      </c>
      <c r="AR28" s="271" t="s">
        <f t="shared" si="144"/>
        <v>322</v>
      </c>
      <c r="AS28" s="271" t="s">
        <f t="shared" si="145"/>
        <v>322</v>
      </c>
      <c r="AT28" s="271" t="s">
        <f t="shared" si="146"/>
        <v>322</v>
      </c>
      <c r="AU28" s="271" t="s">
        <f t="shared" si="147"/>
        <v>322</v>
      </c>
      <c r="AV28" s="271" t="s">
        <f t="shared" si="148"/>
        <v>322</v>
      </c>
      <c r="AW28" s="271" t="s">
        <f t="shared" si="149"/>
        <v>322</v>
      </c>
      <c r="AX28" s="271" t="s">
        <f t="shared" si="150"/>
        <v>322</v>
      </c>
      <c r="AY28" s="271" t="s">
        <f t="shared" si="151"/>
        <v>322</v>
      </c>
      <c r="AZ28" s="271" t="s">
        <f t="shared" si="152"/>
        <v>322</v>
      </c>
      <c r="BA28" s="271" t="s">
        <f t="shared" si="153"/>
        <v>322</v>
      </c>
      <c r="BB28" s="271" t="s">
        <f t="shared" si="154"/>
        <v>322</v>
      </c>
      <c r="BC28" s="271" t="s">
        <f t="shared" si="155"/>
        <v>322</v>
      </c>
      <c r="BD28" s="271" t="s">
        <f t="shared" si="156"/>
        <v>322</v>
      </c>
      <c r="BE28" s="271" t="s">
        <f t="shared" si="157"/>
        <v>322</v>
      </c>
      <c r="BF28" s="271" t="s">
        <f t="shared" si="158"/>
        <v>322</v>
      </c>
      <c r="BG28" s="271" t="s">
        <f t="shared" si="159"/>
        <v>322</v>
      </c>
      <c r="BH28" s="271" t="s">
        <f t="shared" si="160"/>
        <v>322</v>
      </c>
      <c r="BI28" s="271" t="s">
        <f t="shared" si="161"/>
        <v>322</v>
      </c>
      <c r="BJ28" s="271" t="s">
        <f t="shared" si="162"/>
        <v>322</v>
      </c>
      <c r="BK28" s="271" t="s">
        <f t="shared" si="163"/>
        <v>322</v>
      </c>
      <c r="BL28" s="271" t="s">
        <f t="shared" si="164"/>
        <v>322</v>
      </c>
      <c r="BM28" s="271" t="s">
        <f t="shared" si="165"/>
        <v>322</v>
      </c>
      <c r="BN28" s="271" t="s">
        <f t="shared" si="166"/>
        <v>322</v>
      </c>
      <c r="BO28" s="271" t="s">
        <f t="shared" si="167"/>
        <v>322</v>
      </c>
      <c r="BP28" s="271" t="s">
        <f t="shared" si="168"/>
        <v>322</v>
      </c>
      <c r="BQ28" s="271" t="s">
        <f t="shared" si="169"/>
        <v>322</v>
      </c>
      <c r="BR28" s="271" t="s">
        <f t="shared" si="170"/>
        <v>322</v>
      </c>
      <c r="BS28" s="271" t="s">
        <f t="shared" si="171"/>
        <v>322</v>
      </c>
      <c r="BT28" s="271" t="s">
        <f t="shared" si="172"/>
        <v>322</v>
      </c>
      <c r="BU28" s="271" t="s">
        <f t="shared" si="173"/>
        <v>322</v>
      </c>
      <c r="BV28" s="271" t="s">
        <f t="shared" si="174"/>
        <v>322</v>
      </c>
      <c r="BW28" s="271" t="s">
        <f t="shared" si="175"/>
        <v>322</v>
      </c>
      <c r="BX28" s="271" t="s">
        <f t="shared" si="176"/>
        <v>322</v>
      </c>
      <c r="BY28" s="271" t="s">
        <f t="shared" si="177"/>
        <v>322</v>
      </c>
      <c r="BZ28" s="271" t="s">
        <f t="shared" si="178"/>
        <v>322</v>
      </c>
      <c r="CA28" s="271" t="s">
        <f t="shared" si="179"/>
        <v>322</v>
      </c>
      <c r="CB28" s="271" t="s">
        <f t="shared" si="180"/>
        <v>322</v>
      </c>
      <c r="CC28" s="271" t="s">
        <f t="shared" si="181"/>
        <v>322</v>
      </c>
      <c r="CD28" s="271" t="s">
        <f t="shared" si="182"/>
        <v>322</v>
      </c>
      <c r="CE28" s="271" t="s">
        <f t="shared" si="183"/>
        <v>322</v>
      </c>
      <c r="CF28" s="271" t="s">
        <f t="shared" si="184"/>
        <v>322</v>
      </c>
      <c r="CG28" s="271" t="s">
        <f t="shared" si="185"/>
        <v>322</v>
      </c>
      <c r="CH28" s="271" t="s">
        <f t="shared" si="186"/>
        <v>322</v>
      </c>
      <c r="CI28" s="271" t="s">
        <f t="shared" si="187"/>
        <v>322</v>
      </c>
      <c r="CJ28" s="156" t="s">
        <f t="shared" si="188"/>
        <v>322</v>
      </c>
      <c r="CK28" s="337" t="s">
        <f>IF(OR(Y28="NIL",ISERROR(AD28),E28&lt;&gt;Live),"",INDEX(Unique_PIG,MATCH(Y28,PIG_Likelihood_Scale,0),MATCH(AD28,PIG_Impact_Scale,0))*AC28)</f>
        <v>322</v>
      </c>
      <c r="CL28" s="271" t="s">
        <f t="shared" si="190"/>
        <v>322</v>
      </c>
      <c r="CM28" s="271" t="s">
        <f t="shared" si="191"/>
        <v>322</v>
      </c>
      <c r="CN28" s="271" t="s">
        <f t="shared" si="192"/>
        <v>322</v>
      </c>
      <c r="CO28" s="271" t="s">
        <f t="shared" si="193"/>
        <v>322</v>
      </c>
      <c r="CP28" s="271" t="s">
        <f t="shared" si="194"/>
        <v>322</v>
      </c>
      <c r="CQ28" s="271" t="s">
        <f t="shared" si="195"/>
        <v>322</v>
      </c>
      <c r="CR28" s="271" t="s">
        <f t="shared" si="196"/>
        <v>322</v>
      </c>
      <c r="CS28" s="271" t="s">
        <f t="shared" si="197"/>
        <v>322</v>
      </c>
      <c r="CT28" s="271" t="s">
        <f t="shared" si="198"/>
        <v>322</v>
      </c>
      <c r="CU28" s="271" t="s">
        <f t="shared" si="199"/>
        <v>322</v>
      </c>
      <c r="CV28" s="271" t="s">
        <f t="shared" si="200"/>
        <v>322</v>
      </c>
      <c r="CW28" s="271" t="s">
        <f t="shared" si="201"/>
        <v>322</v>
      </c>
      <c r="CX28" s="271" t="s">
        <f t="shared" si="202"/>
        <v>322</v>
      </c>
      <c r="CY28" s="271" t="s">
        <f t="shared" si="203"/>
        <v>322</v>
      </c>
      <c r="CZ28" s="271" t="s">
        <f t="shared" si="204"/>
        <v>322</v>
      </c>
      <c r="DA28" s="271" t="s">
        <f t="shared" si="205"/>
        <v>322</v>
      </c>
      <c r="DB28" s="271" t="s">
        <f t="shared" si="206"/>
        <v>322</v>
      </c>
      <c r="DC28" s="271" t="s">
        <f t="shared" si="207"/>
        <v>322</v>
      </c>
      <c r="DD28" s="271" t="s">
        <f t="shared" si="208"/>
        <v>322</v>
      </c>
      <c r="DE28" s="271" t="s">
        <f t="shared" si="209"/>
        <v>322</v>
      </c>
      <c r="DF28" s="271" t="s">
        <f t="shared" si="210"/>
        <v>322</v>
      </c>
      <c r="DG28" s="271" t="s">
        <f t="shared" si="211"/>
        <v>322</v>
      </c>
      <c r="DH28" s="271" t="s">
        <f t="shared" si="212"/>
        <v>322</v>
      </c>
      <c r="DI28" s="271" t="s">
        <f t="shared" si="213"/>
        <v>322</v>
      </c>
      <c r="DJ28" s="271" t="s">
        <f t="shared" si="214"/>
        <v>322</v>
      </c>
      <c r="DK28" s="271" t="s">
        <f t="shared" si="215"/>
        <v>322</v>
      </c>
      <c r="DL28" s="271" t="s">
        <f t="shared" si="216"/>
        <v>322</v>
      </c>
      <c r="DM28" s="271" t="s">
        <f t="shared" si="217"/>
        <v>322</v>
      </c>
      <c r="DN28" s="271" t="s">
        <f t="shared" si="218"/>
        <v>322</v>
      </c>
      <c r="DO28" s="271" t="s">
        <f t="shared" si="219"/>
        <v>322</v>
      </c>
      <c r="DP28" s="271" t="s">
        <f t="shared" si="220"/>
        <v>322</v>
      </c>
      <c r="DQ28" s="271" t="s">
        <f t="shared" si="221"/>
        <v>322</v>
      </c>
      <c r="DR28" s="271" t="s">
        <f t="shared" si="222"/>
        <v>322</v>
      </c>
      <c r="DS28" s="271" t="s">
        <f t="shared" si="223"/>
        <v>322</v>
      </c>
      <c r="DT28" s="271" t="s">
        <f t="shared" si="224"/>
        <v>322</v>
      </c>
      <c r="DU28" s="271" t="s">
        <f t="shared" si="225"/>
        <v>322</v>
      </c>
      <c r="DV28" s="271" t="s">
        <f t="shared" si="226"/>
        <v>322</v>
      </c>
      <c r="DW28" s="271" t="s">
        <f t="shared" si="227"/>
        <v>322</v>
      </c>
      <c r="DX28" s="271" t="s">
        <f t="shared" si="228"/>
        <v>322</v>
      </c>
      <c r="DY28" s="271" t="s">
        <f t="shared" si="229"/>
        <v>322</v>
      </c>
      <c r="DZ28" s="271" t="s">
        <f t="shared" si="230"/>
        <v>322</v>
      </c>
      <c r="EA28" s="271" t="s">
        <f t="shared" si="231"/>
        <v>322</v>
      </c>
      <c r="EB28" s="271" t="s">
        <f t="shared" si="232"/>
        <v>322</v>
      </c>
      <c r="EC28" s="271" t="s">
        <f t="shared" si="233"/>
        <v>322</v>
      </c>
      <c r="ED28" s="271" t="s">
        <f t="shared" si="234"/>
        <v>322</v>
      </c>
      <c r="EE28" s="271" t="s">
        <f t="shared" si="235"/>
        <v>322</v>
      </c>
      <c r="EF28" s="271" t="s">
        <f t="shared" si="236"/>
        <v>322</v>
      </c>
      <c r="EG28" s="271" t="s">
        <f t="shared" si="237"/>
        <v>322</v>
      </c>
      <c r="EH28" s="271" t="s">
        <f t="shared" si="238"/>
        <v>322</v>
      </c>
      <c r="EI28" s="338" t="s">
        <f t="shared" si="239"/>
        <v>322</v>
      </c>
    </row>
    <row r="29" customHeight="1" ht="16.0">
      <c r="B29" s="323">
        <f>'Risk Register'!B19</f>
        <v>17.0</v>
      </c>
      <c r="C29" s="324" t="s">
        <f>'Risk Register'!C19</f>
        <v>280</v>
      </c>
      <c r="D29" s="325" t="s">
        <f>'Risk Register'!G19</f>
        <v>177</v>
      </c>
      <c r="E29" s="326" t="s">
        <f>'Risk Register'!H19</f>
        <v>178</v>
      </c>
      <c r="F29" s="146"/>
      <c r="G29" s="308" t="s">
        <f>IF(AND(P29&lt;&gt;"",E29="Live",D29="Opportunity"),RANK(P29,Current_Score,1)+COUNTIF(P$12:$P29,P29)-1,"")</f>
        <v>322</v>
      </c>
      <c r="H29" s="309" t="s">
        <f>IF(AND(P29&lt;&gt;"",E29="Live",D29="Threat"),RANK(P29,Current_Score,0)+COUNTIF(P$12:$P29,P29)-1,"")</f>
        <v>322</v>
      </c>
      <c r="I29" s="146"/>
      <c r="J29" s="323" t="s">
        <f>IF('Risk Register'!N19&gt;=VH_Prob_Value,"VH",IF('Risk Register'!N19&gt;=H_Prob_Value,"H",IF('Risk Register'!N19&gt;=M_Prob_Value,"M",IF('Risk Register'!N19&gt;=L_Prob_Value,"L",IF(ISBLANK('Risk Register'!N19),"NIL","VL")))))</f>
        <v>321</v>
      </c>
      <c r="K29" s="327" t="e">
        <f>IF('Risk Register'!O19&gt;=VH_Cost_Value,"VH",IF('Risk Register'!O19&gt;=H_Cost_Value,"H",IF('Risk Register'!O19&gt;=M_Cost_Value,"M",IF('Risk Register'!O19&gt;=L_Cost_Value,"L",IF('Risk Register'!O19&gt;0,"VL","NIL")))))</f>
        <v>#NAME?</v>
      </c>
      <c r="L29" s="327" t="s">
        <v>518</v>
      </c>
      <c r="M29" s="327">
        <f>'Risk Register'!P19</f>
        <v>4.0</v>
      </c>
      <c r="N29" s="328">
        <f t="shared" si="119"/>
        <v>1.0</v>
      </c>
      <c r="O29" s="271" t="e">
        <f>INDEX(Scale_Names,MAX(IF(K29="",0,MATCH(K29,Scale_Names,0)),IF(L29="",0,MATCH(L29,Scale_Names,0)),IF(M29=0,0,MATCH(M29,Scale_Names,0))),0)</f>
        <v>#NAME?</v>
      </c>
      <c r="P29" s="329" t="s">
        <f>IF(OR(J29="NIL",J29="",ISERROR(O29)),"",INDEX(PIG,MATCH(J29,PIG_Likelihood_Scale,0),MATCH(O29,PIG_Impact_Scale,0))*N29)</f>
        <v>322</v>
      </c>
      <c r="Q29" s="146"/>
      <c r="R29" s="330">
        <f>IF(AND(D29=Threat,E29=Live),'Risk Register'!O19,0)</f>
      </c>
      <c r="S29" s="331">
        <f>IF(AND(E29=Live,D29=Threat),'Risk Register'!O19*'Risk Register'!N19*0.01,0)</f>
        <v>0.0</v>
      </c>
      <c r="T29" s="331">
        <f>IF(AND(E29=Live,D29=Opp),'Risk Register'!O19*'Risk Register'!N19*0.01,0)</f>
        <v>0.0</v>
      </c>
      <c r="U29" s="332">
        <f t="shared" si="125"/>
        <v>0.0</v>
      </c>
      <c r="V29" s="146"/>
      <c r="W29" s="333">
        <f>IF(E29=Ret_Rej,0,'Risk Register'!W19)</f>
      </c>
      <c r="X29" s="146"/>
      <c r="Y29" s="320" t="s">
        <f>IF('Risk Register'!X19&gt;=VH_Prob_Value,"VH",IF('Risk Register'!X19&gt;=H_Prob_Value,"H",IF('Risk Register'!X19&gt;=M_Prob_Value,"M",IF('Risk Register'!X19&gt;=L_Prob_Value,"L",IF(ISBLANK('Risk Register'!X19),"NIL","VL")))))</f>
        <v>321</v>
      </c>
      <c r="Z29" s="271" t="e">
        <f>IF('Risk Register'!Y19&gt;=VH_Cost_Value,"VH",IF('Risk Register'!Y19&gt;=H_Cost_Value,"H",IF('Risk Register'!Y19&gt;=M_Cost_Value,"M",IF('Risk Register'!Y19&gt;=L_Cost_Value,"L",IF('Risk Register'!Y19&gt;0,"VL","NIL")))))</f>
        <v>#NAME?</v>
      </c>
      <c r="AA29" s="271" t="s">
        <v>518</v>
      </c>
      <c r="AB29" s="271">
        <f>'Risk Register'!Z19</f>
        <v>3.0</v>
      </c>
      <c r="AC29" s="328">
        <f t="shared" si="131"/>
        <v>1.0</v>
      </c>
      <c r="AD29" s="271" t="e">
        <f>INDEX(Scale_Names,MAX(IF(Z29="",0,MATCH(Z29,Scale_Names,0)),IF(AA29="",0,MATCH(AA29,Scale_Names,0)),IF(AB29=0,0,MATCH(AB29,Scale_Names,0))),0)</f>
        <v>#NAME?</v>
      </c>
      <c r="AE29" s="334" t="s">
        <f>IF(OR(Y29="NIL",ISERROR(AD29)),"",INDEX(PIG,MATCH(Y29,PIG_Likelihood_Scale,0),MATCH(AD29,PIG_Impact_Scale,0))*AC29)</f>
        <v>322</v>
      </c>
      <c r="AF29" s="146"/>
      <c r="AG29" s="335">
        <f>IF(AND(D29=Threat,E29=Live),'Risk Register'!Y19,0)</f>
      </c>
      <c r="AH29" s="269">
        <f>IF(AND(E29=Live,D29=Threat),'Risk Register'!Y19*'Risk Register'!X19*0.01,0)</f>
        <v>0.0</v>
      </c>
      <c r="AI29" s="269">
        <f>IF(AND(E29=Live,D29=Opp),'Risk Register'!Y19*'Risk Register'!X19*0.01,0)</f>
        <v>0.0</v>
      </c>
      <c r="AJ29" s="336">
        <f t="shared" si="137"/>
        <v>0.0</v>
      </c>
      <c r="AK29" s="146"/>
      <c r="AL29" s="320" t="s">
        <f>IF(OR(J29="NIL",ISERROR(O29),E29&lt;&gt;Live),"",INDEX(Unique_PIG,MATCH(J29,PIG_Likelihood_Scale,0),MATCH(O29,PIG_Impact_Scale,0))*N29)</f>
        <v>322</v>
      </c>
      <c r="AM29" s="271" t="s">
        <f t="shared" si="139"/>
        <v>322</v>
      </c>
      <c r="AN29" s="271" t="s">
        <f t="shared" si="140"/>
        <v>322</v>
      </c>
      <c r="AO29" s="271" t="s">
        <f t="shared" si="141"/>
        <v>322</v>
      </c>
      <c r="AP29" s="271" t="s">
        <f t="shared" si="142"/>
        <v>322</v>
      </c>
      <c r="AQ29" s="271" t="s">
        <f t="shared" si="143"/>
        <v>322</v>
      </c>
      <c r="AR29" s="271" t="s">
        <f t="shared" si="144"/>
        <v>322</v>
      </c>
      <c r="AS29" s="271" t="s">
        <f t="shared" si="145"/>
        <v>322</v>
      </c>
      <c r="AT29" s="271" t="s">
        <f t="shared" si="146"/>
        <v>322</v>
      </c>
      <c r="AU29" s="271" t="s">
        <f t="shared" si="147"/>
        <v>322</v>
      </c>
      <c r="AV29" s="271" t="s">
        <f t="shared" si="148"/>
        <v>322</v>
      </c>
      <c r="AW29" s="271" t="s">
        <f t="shared" si="149"/>
        <v>322</v>
      </c>
      <c r="AX29" s="271" t="s">
        <f t="shared" si="150"/>
        <v>322</v>
      </c>
      <c r="AY29" s="271" t="s">
        <f t="shared" si="151"/>
        <v>322</v>
      </c>
      <c r="AZ29" s="271" t="s">
        <f t="shared" si="152"/>
        <v>322</v>
      </c>
      <c r="BA29" s="271" t="s">
        <f t="shared" si="153"/>
        <v>322</v>
      </c>
      <c r="BB29" s="271" t="s">
        <f t="shared" si="154"/>
        <v>322</v>
      </c>
      <c r="BC29" s="271" t="s">
        <f t="shared" si="155"/>
        <v>322</v>
      </c>
      <c r="BD29" s="271" t="s">
        <f t="shared" si="156"/>
        <v>322</v>
      </c>
      <c r="BE29" s="271" t="s">
        <f t="shared" si="157"/>
        <v>322</v>
      </c>
      <c r="BF29" s="271" t="s">
        <f t="shared" si="158"/>
        <v>322</v>
      </c>
      <c r="BG29" s="271" t="s">
        <f t="shared" si="159"/>
        <v>322</v>
      </c>
      <c r="BH29" s="271" t="s">
        <f t="shared" si="160"/>
        <v>322</v>
      </c>
      <c r="BI29" s="271" t="s">
        <f t="shared" si="161"/>
        <v>322</v>
      </c>
      <c r="BJ29" s="271" t="s">
        <f t="shared" si="162"/>
        <v>322</v>
      </c>
      <c r="BK29" s="271" t="s">
        <f t="shared" si="163"/>
        <v>322</v>
      </c>
      <c r="BL29" s="271" t="s">
        <f t="shared" si="164"/>
        <v>322</v>
      </c>
      <c r="BM29" s="271" t="s">
        <f t="shared" si="165"/>
        <v>322</v>
      </c>
      <c r="BN29" s="271" t="s">
        <f t="shared" si="166"/>
        <v>322</v>
      </c>
      <c r="BO29" s="271" t="s">
        <f t="shared" si="167"/>
        <v>322</v>
      </c>
      <c r="BP29" s="271" t="s">
        <f t="shared" si="168"/>
        <v>322</v>
      </c>
      <c r="BQ29" s="271" t="s">
        <f t="shared" si="169"/>
        <v>322</v>
      </c>
      <c r="BR29" s="271" t="s">
        <f t="shared" si="170"/>
        <v>322</v>
      </c>
      <c r="BS29" s="271" t="s">
        <f t="shared" si="171"/>
        <v>322</v>
      </c>
      <c r="BT29" s="271" t="s">
        <f t="shared" si="172"/>
        <v>322</v>
      </c>
      <c r="BU29" s="271" t="s">
        <f t="shared" si="173"/>
        <v>322</v>
      </c>
      <c r="BV29" s="271" t="s">
        <f t="shared" si="174"/>
        <v>322</v>
      </c>
      <c r="BW29" s="271" t="s">
        <f t="shared" si="175"/>
        <v>322</v>
      </c>
      <c r="BX29" s="271" t="s">
        <f t="shared" si="176"/>
        <v>322</v>
      </c>
      <c r="BY29" s="271" t="s">
        <f t="shared" si="177"/>
        <v>322</v>
      </c>
      <c r="BZ29" s="271" t="s">
        <f t="shared" si="178"/>
        <v>322</v>
      </c>
      <c r="CA29" s="271" t="s">
        <f t="shared" si="179"/>
        <v>322</v>
      </c>
      <c r="CB29" s="271" t="s">
        <f t="shared" si="180"/>
        <v>322</v>
      </c>
      <c r="CC29" s="271" t="s">
        <f t="shared" si="181"/>
        <v>322</v>
      </c>
      <c r="CD29" s="271" t="s">
        <f t="shared" si="182"/>
        <v>322</v>
      </c>
      <c r="CE29" s="271" t="s">
        <f t="shared" si="183"/>
        <v>322</v>
      </c>
      <c r="CF29" s="271" t="s">
        <f t="shared" si="184"/>
        <v>322</v>
      </c>
      <c r="CG29" s="271" t="s">
        <f t="shared" si="185"/>
        <v>322</v>
      </c>
      <c r="CH29" s="271" t="s">
        <f t="shared" si="186"/>
        <v>322</v>
      </c>
      <c r="CI29" s="271" t="s">
        <f t="shared" si="187"/>
        <v>322</v>
      </c>
      <c r="CJ29" s="156" t="s">
        <f t="shared" si="188"/>
        <v>322</v>
      </c>
      <c r="CK29" s="337" t="s">
        <f>IF(OR(Y29="NIL",ISERROR(AD29),E29&lt;&gt;Live),"",INDEX(Unique_PIG,MATCH(Y29,PIG_Likelihood_Scale,0),MATCH(AD29,PIG_Impact_Scale,0))*AC29)</f>
        <v>322</v>
      </c>
      <c r="CL29" s="271" t="s">
        <f t="shared" si="190"/>
        <v>322</v>
      </c>
      <c r="CM29" s="271" t="s">
        <f t="shared" si="191"/>
        <v>322</v>
      </c>
      <c r="CN29" s="271" t="s">
        <f t="shared" si="192"/>
        <v>322</v>
      </c>
      <c r="CO29" s="271" t="s">
        <f t="shared" si="193"/>
        <v>322</v>
      </c>
      <c r="CP29" s="271" t="s">
        <f t="shared" si="194"/>
        <v>322</v>
      </c>
      <c r="CQ29" s="271" t="s">
        <f t="shared" si="195"/>
        <v>322</v>
      </c>
      <c r="CR29" s="271" t="s">
        <f t="shared" si="196"/>
        <v>322</v>
      </c>
      <c r="CS29" s="271" t="s">
        <f t="shared" si="197"/>
        <v>322</v>
      </c>
      <c r="CT29" s="271" t="s">
        <f t="shared" si="198"/>
        <v>322</v>
      </c>
      <c r="CU29" s="271" t="s">
        <f t="shared" si="199"/>
        <v>322</v>
      </c>
      <c r="CV29" s="271" t="s">
        <f t="shared" si="200"/>
        <v>322</v>
      </c>
      <c r="CW29" s="271" t="s">
        <f t="shared" si="201"/>
        <v>322</v>
      </c>
      <c r="CX29" s="271" t="s">
        <f t="shared" si="202"/>
        <v>322</v>
      </c>
      <c r="CY29" s="271" t="s">
        <f t="shared" si="203"/>
        <v>322</v>
      </c>
      <c r="CZ29" s="271" t="s">
        <f t="shared" si="204"/>
        <v>322</v>
      </c>
      <c r="DA29" s="271" t="s">
        <f t="shared" si="205"/>
        <v>322</v>
      </c>
      <c r="DB29" s="271" t="s">
        <f t="shared" si="206"/>
        <v>322</v>
      </c>
      <c r="DC29" s="271" t="s">
        <f t="shared" si="207"/>
        <v>322</v>
      </c>
      <c r="DD29" s="271" t="s">
        <f t="shared" si="208"/>
        <v>322</v>
      </c>
      <c r="DE29" s="271" t="s">
        <f t="shared" si="209"/>
        <v>322</v>
      </c>
      <c r="DF29" s="271" t="s">
        <f t="shared" si="210"/>
        <v>322</v>
      </c>
      <c r="DG29" s="271" t="s">
        <f t="shared" si="211"/>
        <v>322</v>
      </c>
      <c r="DH29" s="271" t="s">
        <f t="shared" si="212"/>
        <v>322</v>
      </c>
      <c r="DI29" s="271" t="s">
        <f t="shared" si="213"/>
        <v>322</v>
      </c>
      <c r="DJ29" s="271" t="s">
        <f t="shared" si="214"/>
        <v>322</v>
      </c>
      <c r="DK29" s="271" t="s">
        <f t="shared" si="215"/>
        <v>322</v>
      </c>
      <c r="DL29" s="271" t="s">
        <f t="shared" si="216"/>
        <v>322</v>
      </c>
      <c r="DM29" s="271" t="s">
        <f t="shared" si="217"/>
        <v>322</v>
      </c>
      <c r="DN29" s="271" t="s">
        <f t="shared" si="218"/>
        <v>322</v>
      </c>
      <c r="DO29" s="271" t="s">
        <f t="shared" si="219"/>
        <v>322</v>
      </c>
      <c r="DP29" s="271" t="s">
        <f t="shared" si="220"/>
        <v>322</v>
      </c>
      <c r="DQ29" s="271" t="s">
        <f t="shared" si="221"/>
        <v>322</v>
      </c>
      <c r="DR29" s="271" t="s">
        <f t="shared" si="222"/>
        <v>322</v>
      </c>
      <c r="DS29" s="271" t="s">
        <f t="shared" si="223"/>
        <v>322</v>
      </c>
      <c r="DT29" s="271" t="s">
        <f t="shared" si="224"/>
        <v>322</v>
      </c>
      <c r="DU29" s="271" t="s">
        <f t="shared" si="225"/>
        <v>322</v>
      </c>
      <c r="DV29" s="271" t="s">
        <f t="shared" si="226"/>
        <v>322</v>
      </c>
      <c r="DW29" s="271" t="s">
        <f t="shared" si="227"/>
        <v>322</v>
      </c>
      <c r="DX29" s="271" t="s">
        <f t="shared" si="228"/>
        <v>322</v>
      </c>
      <c r="DY29" s="271" t="s">
        <f t="shared" si="229"/>
        <v>322</v>
      </c>
      <c r="DZ29" s="271" t="s">
        <f t="shared" si="230"/>
        <v>322</v>
      </c>
      <c r="EA29" s="271" t="s">
        <f t="shared" si="231"/>
        <v>322</v>
      </c>
      <c r="EB29" s="271" t="s">
        <f t="shared" si="232"/>
        <v>322</v>
      </c>
      <c r="EC29" s="271" t="s">
        <f t="shared" si="233"/>
        <v>322</v>
      </c>
      <c r="ED29" s="271" t="s">
        <f t="shared" si="234"/>
        <v>322</v>
      </c>
      <c r="EE29" s="271" t="s">
        <f t="shared" si="235"/>
        <v>322</v>
      </c>
      <c r="EF29" s="271" t="s">
        <f t="shared" si="236"/>
        <v>322</v>
      </c>
      <c r="EG29" s="271" t="s">
        <f t="shared" si="237"/>
        <v>322</v>
      </c>
      <c r="EH29" s="271" t="s">
        <f t="shared" si="238"/>
        <v>322</v>
      </c>
      <c r="EI29" s="338" t="s">
        <f t="shared" si="239"/>
        <v>322</v>
      </c>
    </row>
    <row r="30" customHeight="1" ht="16.0">
      <c r="B30" s="323">
        <f>'Risk Register'!B20</f>
        <v>18.0</v>
      </c>
      <c r="C30" s="324" t="s">
        <f>'Risk Register'!C20</f>
        <v>286</v>
      </c>
      <c r="D30" s="325" t="s">
        <f>'Risk Register'!G20</f>
        <v>177</v>
      </c>
      <c r="E30" s="326" t="s">
        <f>'Risk Register'!H20</f>
        <v>290</v>
      </c>
      <c r="F30" s="146"/>
      <c r="G30" s="308" t="s">
        <f>IF(AND(P30&lt;&gt;"",E30="Live",D30="Opportunity"),RANK(P30,Current_Score,1)+COUNTIF(P$12:$P30,P30)-1,"")</f>
        <v>322</v>
      </c>
      <c r="H30" s="309" t="s">
        <f>IF(AND(P30&lt;&gt;"",E30="Live",D30="Threat"),RANK(P30,Current_Score,0)+COUNTIF(P$12:$P30,P30)-1,"")</f>
        <v>322</v>
      </c>
      <c r="I30" s="146"/>
      <c r="J30" s="323" t="s">
        <f>IF('Risk Register'!N20&gt;=VH_Prob_Value,"VH",IF('Risk Register'!N20&gt;=H_Prob_Value,"H",IF('Risk Register'!N20&gt;=M_Prob_Value,"M",IF('Risk Register'!N20&gt;=L_Prob_Value,"L",IF(ISBLANK('Risk Register'!N20),"NIL","VL")))))</f>
        <v>534</v>
      </c>
      <c r="K30" s="327" t="e">
        <f>IF('Risk Register'!O20&gt;=VH_Cost_Value,"VH",IF('Risk Register'!O20&gt;=H_Cost_Value,"H",IF('Risk Register'!O20&gt;=M_Cost_Value,"M",IF('Risk Register'!O20&gt;=L_Cost_Value,"L",IF('Risk Register'!O20&gt;0,"VL","NIL")))))</f>
        <v>#NAME?</v>
      </c>
      <c r="L30" s="327" t="s">
        <v>518</v>
      </c>
      <c r="M30" s="327">
        <f>'Risk Register'!P20</f>
      </c>
      <c r="N30" s="328">
        <f t="shared" si="119"/>
        <v>1.0</v>
      </c>
      <c r="O30" s="271" t="e">
        <f>INDEX(Scale_Names,MAX(IF(K30="",0,MATCH(K30,Scale_Names,0)),IF(L30="",0,MATCH(L30,Scale_Names,0)),IF(M30=0,0,MATCH(M30,Scale_Names,0))),0)</f>
        <v>#NAME?</v>
      </c>
      <c r="P30" s="329" t="s">
        <f>IF(OR(J30="NIL",J30="",ISERROR(O30)),"",INDEX(PIG,MATCH(J30,PIG_Likelihood_Scale,0),MATCH(O30,PIG_Impact_Scale,0))*N30)</f>
        <v>322</v>
      </c>
      <c r="Q30" s="146"/>
      <c r="R30" s="330">
        <f>IF(AND(D30=Threat,E30=Live),'Risk Register'!O20,0)</f>
        <v>0.0</v>
      </c>
      <c r="S30" s="331">
        <f>IF(AND(E30=Live,D30=Threat),'Risk Register'!O20*'Risk Register'!N20*0.01,0)</f>
        <v>0.0</v>
      </c>
      <c r="T30" s="331">
        <f>IF(AND(E30=Live,D30=Opp),'Risk Register'!O20*'Risk Register'!N20*0.01,0)</f>
        <v>0.0</v>
      </c>
      <c r="U30" s="332">
        <f t="shared" si="125"/>
        <v>0.0</v>
      </c>
      <c r="V30" s="146"/>
      <c r="W30" s="333">
        <f>IF(E30=Ret_Rej,0,'Risk Register'!W20)</f>
      </c>
      <c r="X30" s="146"/>
      <c r="Y30" s="320" t="s">
        <f>IF('Risk Register'!X20&gt;=VH_Prob_Value,"VH",IF('Risk Register'!X20&gt;=H_Prob_Value,"H",IF('Risk Register'!X20&gt;=M_Prob_Value,"M",IF('Risk Register'!X20&gt;=L_Prob_Value,"L",IF(ISBLANK('Risk Register'!X20),"NIL","VL")))))</f>
        <v>534</v>
      </c>
      <c r="Z30" s="271" t="e">
        <f>IF('Risk Register'!Y20&gt;=VH_Cost_Value,"VH",IF('Risk Register'!Y20&gt;=H_Cost_Value,"H",IF('Risk Register'!Y20&gt;=M_Cost_Value,"M",IF('Risk Register'!Y20&gt;=L_Cost_Value,"L",IF('Risk Register'!Y20&gt;0,"VL","NIL")))))</f>
        <v>#NAME?</v>
      </c>
      <c r="AA30" s="271" t="s">
        <v>518</v>
      </c>
      <c r="AB30" s="271">
        <f>'Risk Register'!Z20</f>
      </c>
      <c r="AC30" s="328">
        <f t="shared" si="131"/>
        <v>1.0</v>
      </c>
      <c r="AD30" s="271" t="e">
        <f>INDEX(Scale_Names,MAX(IF(Z30="",0,MATCH(Z30,Scale_Names,0)),IF(AA30="",0,MATCH(AA30,Scale_Names,0)),IF(AB30=0,0,MATCH(AB30,Scale_Names,0))),0)</f>
        <v>#NAME?</v>
      </c>
      <c r="AE30" s="334" t="s">
        <f>IF(OR(Y30="NIL",ISERROR(AD30)),"",INDEX(PIG,MATCH(Y30,PIG_Likelihood_Scale,0),MATCH(AD30,PIG_Impact_Scale,0))*AC30)</f>
        <v>322</v>
      </c>
      <c r="AF30" s="146"/>
      <c r="AG30" s="335">
        <f>IF(AND(D30=Threat,E30=Live),'Risk Register'!Y20,0)</f>
        <v>0.0</v>
      </c>
      <c r="AH30" s="269">
        <f>IF(AND(E30=Live,D30=Threat),'Risk Register'!Y20*'Risk Register'!X20*0.01,0)</f>
        <v>0.0</v>
      </c>
      <c r="AI30" s="269">
        <f>IF(AND(E30=Live,D30=Opp),'Risk Register'!Y20*'Risk Register'!X20*0.01,0)</f>
        <v>0.0</v>
      </c>
      <c r="AJ30" s="336">
        <f t="shared" si="137"/>
        <v>0.0</v>
      </c>
      <c r="AK30" s="146"/>
      <c r="AL30" s="320" t="s">
        <f>IF(OR(J30="NIL",ISERROR(O30),E30&lt;&gt;Live),"",INDEX(Unique_PIG,MATCH(J30,PIG_Likelihood_Scale,0),MATCH(O30,PIG_Impact_Scale,0))*N30)</f>
        <v>322</v>
      </c>
      <c r="AM30" s="271" t="s">
        <f t="shared" si="139"/>
        <v>322</v>
      </c>
      <c r="AN30" s="271" t="s">
        <f t="shared" si="140"/>
        <v>322</v>
      </c>
      <c r="AO30" s="271" t="s">
        <f t="shared" si="141"/>
        <v>322</v>
      </c>
      <c r="AP30" s="271" t="s">
        <f t="shared" si="142"/>
        <v>322</v>
      </c>
      <c r="AQ30" s="271" t="s">
        <f t="shared" si="143"/>
        <v>322</v>
      </c>
      <c r="AR30" s="271" t="s">
        <f t="shared" si="144"/>
        <v>322</v>
      </c>
      <c r="AS30" s="271" t="s">
        <f t="shared" si="145"/>
        <v>322</v>
      </c>
      <c r="AT30" s="271" t="s">
        <f t="shared" si="146"/>
        <v>322</v>
      </c>
      <c r="AU30" s="271" t="s">
        <f t="shared" si="147"/>
        <v>322</v>
      </c>
      <c r="AV30" s="271" t="s">
        <f t="shared" si="148"/>
        <v>322</v>
      </c>
      <c r="AW30" s="271" t="s">
        <f t="shared" si="149"/>
        <v>322</v>
      </c>
      <c r="AX30" s="271" t="s">
        <f t="shared" si="150"/>
        <v>322</v>
      </c>
      <c r="AY30" s="271" t="s">
        <f t="shared" si="151"/>
        <v>322</v>
      </c>
      <c r="AZ30" s="271" t="s">
        <f t="shared" si="152"/>
        <v>322</v>
      </c>
      <c r="BA30" s="271" t="s">
        <f t="shared" si="153"/>
        <v>322</v>
      </c>
      <c r="BB30" s="271" t="s">
        <f t="shared" si="154"/>
        <v>322</v>
      </c>
      <c r="BC30" s="271" t="s">
        <f t="shared" si="155"/>
        <v>322</v>
      </c>
      <c r="BD30" s="271" t="s">
        <f t="shared" si="156"/>
        <v>322</v>
      </c>
      <c r="BE30" s="271" t="s">
        <f t="shared" si="157"/>
        <v>322</v>
      </c>
      <c r="BF30" s="271" t="s">
        <f t="shared" si="158"/>
        <v>322</v>
      </c>
      <c r="BG30" s="271" t="s">
        <f t="shared" si="159"/>
        <v>322</v>
      </c>
      <c r="BH30" s="271" t="s">
        <f t="shared" si="160"/>
        <v>322</v>
      </c>
      <c r="BI30" s="271" t="s">
        <f t="shared" si="161"/>
        <v>322</v>
      </c>
      <c r="BJ30" s="271" t="s">
        <f t="shared" si="162"/>
        <v>322</v>
      </c>
      <c r="BK30" s="271" t="s">
        <f t="shared" si="163"/>
        <v>322</v>
      </c>
      <c r="BL30" s="271" t="s">
        <f t="shared" si="164"/>
        <v>322</v>
      </c>
      <c r="BM30" s="271" t="s">
        <f t="shared" si="165"/>
        <v>322</v>
      </c>
      <c r="BN30" s="271" t="s">
        <f t="shared" si="166"/>
        <v>322</v>
      </c>
      <c r="BO30" s="271" t="s">
        <f t="shared" si="167"/>
        <v>322</v>
      </c>
      <c r="BP30" s="271" t="s">
        <f t="shared" si="168"/>
        <v>322</v>
      </c>
      <c r="BQ30" s="271" t="s">
        <f t="shared" si="169"/>
        <v>322</v>
      </c>
      <c r="BR30" s="271" t="s">
        <f t="shared" si="170"/>
        <v>322</v>
      </c>
      <c r="BS30" s="271" t="s">
        <f t="shared" si="171"/>
        <v>322</v>
      </c>
      <c r="BT30" s="271" t="s">
        <f t="shared" si="172"/>
        <v>322</v>
      </c>
      <c r="BU30" s="271" t="s">
        <f t="shared" si="173"/>
        <v>322</v>
      </c>
      <c r="BV30" s="271" t="s">
        <f t="shared" si="174"/>
        <v>322</v>
      </c>
      <c r="BW30" s="271" t="s">
        <f t="shared" si="175"/>
        <v>322</v>
      </c>
      <c r="BX30" s="271" t="s">
        <f t="shared" si="176"/>
        <v>322</v>
      </c>
      <c r="BY30" s="271" t="s">
        <f t="shared" si="177"/>
        <v>322</v>
      </c>
      <c r="BZ30" s="271" t="s">
        <f t="shared" si="178"/>
        <v>322</v>
      </c>
      <c r="CA30" s="271" t="s">
        <f t="shared" si="179"/>
        <v>322</v>
      </c>
      <c r="CB30" s="271" t="s">
        <f t="shared" si="180"/>
        <v>322</v>
      </c>
      <c r="CC30" s="271" t="s">
        <f t="shared" si="181"/>
        <v>322</v>
      </c>
      <c r="CD30" s="271" t="s">
        <f t="shared" si="182"/>
        <v>322</v>
      </c>
      <c r="CE30" s="271" t="s">
        <f t="shared" si="183"/>
        <v>322</v>
      </c>
      <c r="CF30" s="271" t="s">
        <f t="shared" si="184"/>
        <v>322</v>
      </c>
      <c r="CG30" s="271" t="s">
        <f t="shared" si="185"/>
        <v>322</v>
      </c>
      <c r="CH30" s="271" t="s">
        <f t="shared" si="186"/>
        <v>322</v>
      </c>
      <c r="CI30" s="271" t="s">
        <f t="shared" si="187"/>
        <v>322</v>
      </c>
      <c r="CJ30" s="156" t="s">
        <f t="shared" si="188"/>
        <v>322</v>
      </c>
      <c r="CK30" s="337" t="s">
        <f>IF(OR(Y30="NIL",ISERROR(AD30),E30&lt;&gt;Live),"",INDEX(Unique_PIG,MATCH(Y30,PIG_Likelihood_Scale,0),MATCH(AD30,PIG_Impact_Scale,0))*AC30)</f>
        <v>322</v>
      </c>
      <c r="CL30" s="271" t="s">
        <f t="shared" si="190"/>
        <v>322</v>
      </c>
      <c r="CM30" s="271" t="s">
        <f t="shared" si="191"/>
        <v>322</v>
      </c>
      <c r="CN30" s="271" t="s">
        <f t="shared" si="192"/>
        <v>322</v>
      </c>
      <c r="CO30" s="271" t="s">
        <f t="shared" si="193"/>
        <v>322</v>
      </c>
      <c r="CP30" s="271" t="s">
        <f t="shared" si="194"/>
        <v>322</v>
      </c>
      <c r="CQ30" s="271" t="s">
        <f t="shared" si="195"/>
        <v>322</v>
      </c>
      <c r="CR30" s="271" t="s">
        <f t="shared" si="196"/>
        <v>322</v>
      </c>
      <c r="CS30" s="271" t="s">
        <f t="shared" si="197"/>
        <v>322</v>
      </c>
      <c r="CT30" s="271" t="s">
        <f t="shared" si="198"/>
        <v>322</v>
      </c>
      <c r="CU30" s="271" t="s">
        <f t="shared" si="199"/>
        <v>322</v>
      </c>
      <c r="CV30" s="271" t="s">
        <f t="shared" si="200"/>
        <v>322</v>
      </c>
      <c r="CW30" s="271" t="s">
        <f t="shared" si="201"/>
        <v>322</v>
      </c>
      <c r="CX30" s="271" t="s">
        <f t="shared" si="202"/>
        <v>322</v>
      </c>
      <c r="CY30" s="271" t="s">
        <f t="shared" si="203"/>
        <v>322</v>
      </c>
      <c r="CZ30" s="271" t="s">
        <f t="shared" si="204"/>
        <v>322</v>
      </c>
      <c r="DA30" s="271" t="s">
        <f t="shared" si="205"/>
        <v>322</v>
      </c>
      <c r="DB30" s="271" t="s">
        <f t="shared" si="206"/>
        <v>322</v>
      </c>
      <c r="DC30" s="271" t="s">
        <f t="shared" si="207"/>
        <v>322</v>
      </c>
      <c r="DD30" s="271" t="s">
        <f t="shared" si="208"/>
        <v>322</v>
      </c>
      <c r="DE30" s="271" t="s">
        <f t="shared" si="209"/>
        <v>322</v>
      </c>
      <c r="DF30" s="271" t="s">
        <f t="shared" si="210"/>
        <v>322</v>
      </c>
      <c r="DG30" s="271" t="s">
        <f t="shared" si="211"/>
        <v>322</v>
      </c>
      <c r="DH30" s="271" t="s">
        <f t="shared" si="212"/>
        <v>322</v>
      </c>
      <c r="DI30" s="271" t="s">
        <f t="shared" si="213"/>
        <v>322</v>
      </c>
      <c r="DJ30" s="271" t="s">
        <f t="shared" si="214"/>
        <v>322</v>
      </c>
      <c r="DK30" s="271" t="s">
        <f t="shared" si="215"/>
        <v>322</v>
      </c>
      <c r="DL30" s="271" t="s">
        <f t="shared" si="216"/>
        <v>322</v>
      </c>
      <c r="DM30" s="271" t="s">
        <f t="shared" si="217"/>
        <v>322</v>
      </c>
      <c r="DN30" s="271" t="s">
        <f t="shared" si="218"/>
        <v>322</v>
      </c>
      <c r="DO30" s="271" t="s">
        <f t="shared" si="219"/>
        <v>322</v>
      </c>
      <c r="DP30" s="271" t="s">
        <f t="shared" si="220"/>
        <v>322</v>
      </c>
      <c r="DQ30" s="271" t="s">
        <f t="shared" si="221"/>
        <v>322</v>
      </c>
      <c r="DR30" s="271" t="s">
        <f t="shared" si="222"/>
        <v>322</v>
      </c>
      <c r="DS30" s="271" t="s">
        <f t="shared" si="223"/>
        <v>322</v>
      </c>
      <c r="DT30" s="271" t="s">
        <f t="shared" si="224"/>
        <v>322</v>
      </c>
      <c r="DU30" s="271" t="s">
        <f t="shared" si="225"/>
        <v>322</v>
      </c>
      <c r="DV30" s="271" t="s">
        <f t="shared" si="226"/>
        <v>322</v>
      </c>
      <c r="DW30" s="271" t="s">
        <f t="shared" si="227"/>
        <v>322</v>
      </c>
      <c r="DX30" s="271" t="s">
        <f t="shared" si="228"/>
        <v>322</v>
      </c>
      <c r="DY30" s="271" t="s">
        <f t="shared" si="229"/>
        <v>322</v>
      </c>
      <c r="DZ30" s="271" t="s">
        <f t="shared" si="230"/>
        <v>322</v>
      </c>
      <c r="EA30" s="271" t="s">
        <f t="shared" si="231"/>
        <v>322</v>
      </c>
      <c r="EB30" s="271" t="s">
        <f t="shared" si="232"/>
        <v>322</v>
      </c>
      <c r="EC30" s="271" t="s">
        <f t="shared" si="233"/>
        <v>322</v>
      </c>
      <c r="ED30" s="271" t="s">
        <f t="shared" si="234"/>
        <v>322</v>
      </c>
      <c r="EE30" s="271" t="s">
        <f t="shared" si="235"/>
        <v>322</v>
      </c>
      <c r="EF30" s="271" t="s">
        <f t="shared" si="236"/>
        <v>322</v>
      </c>
      <c r="EG30" s="271" t="s">
        <f t="shared" si="237"/>
        <v>322</v>
      </c>
      <c r="EH30" s="271" t="s">
        <f t="shared" si="238"/>
        <v>322</v>
      </c>
      <c r="EI30" s="338" t="s">
        <f t="shared" si="239"/>
        <v>322</v>
      </c>
    </row>
    <row r="31" customHeight="1" ht="16.0">
      <c r="B31" s="323">
        <f>'Risk Register'!B21</f>
        <v>15.0</v>
      </c>
      <c r="C31" s="324" t="s">
        <f>'Risk Register'!C21</f>
        <v>292</v>
      </c>
      <c r="D31" s="325" t="s">
        <f>'Risk Register'!G21</f>
        <v>177</v>
      </c>
      <c r="E31" s="326" t="s">
        <f>'Risk Register'!H21</f>
        <v>178</v>
      </c>
      <c r="F31" s="146"/>
      <c r="G31" s="308" t="s">
        <f>IF(AND(P31&lt;&gt;"",E31="Live",D31="Opportunity"),RANK(P31,Current_Score,1)+COUNTIF(P$12:$P31,P31)-1,"")</f>
        <v>322</v>
      </c>
      <c r="H31" s="309" t="s">
        <f>IF(AND(P31&lt;&gt;"",E31="Live",D31="Threat"),RANK(P31,Current_Score,0)+COUNTIF(P$12:$P31,P31)-1,"")</f>
        <v>322</v>
      </c>
      <c r="I31" s="146"/>
      <c r="J31" s="323" t="s">
        <f>IF('Risk Register'!N21&gt;=VH_Prob_Value,"VH",IF('Risk Register'!N21&gt;=H_Prob_Value,"H",IF('Risk Register'!N21&gt;=M_Prob_Value,"M",IF('Risk Register'!N21&gt;=L_Prob_Value,"L",IF(ISBLANK('Risk Register'!N21),"NIL","VL")))))</f>
        <v>321</v>
      </c>
      <c r="K31" s="327" t="e">
        <f>IF('Risk Register'!O21&gt;=VH_Cost_Value,"VH",IF('Risk Register'!O21&gt;=H_Cost_Value,"H",IF('Risk Register'!O21&gt;=M_Cost_Value,"M",IF('Risk Register'!O21&gt;=L_Cost_Value,"L",IF('Risk Register'!O21&gt;0,"VL","NIL")))))</f>
        <v>#NAME?</v>
      </c>
      <c r="L31" s="327" t="s">
        <v>518</v>
      </c>
      <c r="M31" s="327">
        <f>'Risk Register'!P21</f>
        <v>5.0</v>
      </c>
      <c r="N31" s="328">
        <f t="shared" si="119"/>
        <v>1.0</v>
      </c>
      <c r="O31" s="271" t="e">
        <f>INDEX(Scale_Names,MAX(IF(K31="",0,MATCH(K31,Scale_Names,0)),IF(L31="",0,MATCH(L31,Scale_Names,0)),IF(M31=0,0,MATCH(M31,Scale_Names,0))),0)</f>
        <v>#NAME?</v>
      </c>
      <c r="P31" s="329" t="s">
        <f>IF(OR(J31="NIL",J31="",ISERROR(O31)),"",INDEX(PIG,MATCH(J31,PIG_Likelihood_Scale,0),MATCH(O31,PIG_Impact_Scale,0))*N31)</f>
        <v>322</v>
      </c>
      <c r="Q31" s="146"/>
      <c r="R31" s="330">
        <f>IF(AND(D31=Threat,E31=Live),'Risk Register'!O21,0)</f>
      </c>
      <c r="S31" s="331">
        <f>IF(AND(E31=Live,D31=Threat),'Risk Register'!O21*'Risk Register'!N21*0.01,0)</f>
        <v>0.0</v>
      </c>
      <c r="T31" s="331">
        <f>IF(AND(E31=Live,D31=Opp),'Risk Register'!O21*'Risk Register'!N21*0.01,0)</f>
        <v>0.0</v>
      </c>
      <c r="U31" s="332">
        <f t="shared" si="125"/>
        <v>0.0</v>
      </c>
      <c r="V31" s="146"/>
      <c r="W31" s="333">
        <f>IF(E31=Ret_Rej,0,'Risk Register'!W21)</f>
      </c>
      <c r="X31" s="146"/>
      <c r="Y31" s="320" t="s">
        <f>IF('Risk Register'!X21&gt;=VH_Prob_Value,"VH",IF('Risk Register'!X21&gt;=H_Prob_Value,"H",IF('Risk Register'!X21&gt;=M_Prob_Value,"M",IF('Risk Register'!X21&gt;=L_Prob_Value,"L",IF(ISBLANK('Risk Register'!X21),"NIL","VL")))))</f>
        <v>321</v>
      </c>
      <c r="Z31" s="271" t="e">
        <f>IF('Risk Register'!Y21&gt;=VH_Cost_Value,"VH",IF('Risk Register'!Y21&gt;=H_Cost_Value,"H",IF('Risk Register'!Y21&gt;=M_Cost_Value,"M",IF('Risk Register'!Y21&gt;=L_Cost_Value,"L",IF('Risk Register'!Y21&gt;0,"VL","NIL")))))</f>
        <v>#NAME?</v>
      </c>
      <c r="AA31" s="271" t="s">
        <v>518</v>
      </c>
      <c r="AB31" s="271">
        <f>'Risk Register'!Z21</f>
        <v>4.0</v>
      </c>
      <c r="AC31" s="328">
        <f t="shared" si="131"/>
        <v>1.0</v>
      </c>
      <c r="AD31" s="271" t="e">
        <f>INDEX(Scale_Names,MAX(IF(Z31="",0,MATCH(Z31,Scale_Names,0)),IF(AA31="",0,MATCH(AA31,Scale_Names,0)),IF(AB31=0,0,MATCH(AB31,Scale_Names,0))),0)</f>
        <v>#NAME?</v>
      </c>
      <c r="AE31" s="334" t="s">
        <f>IF(OR(Y31="NIL",ISERROR(AD31)),"",INDEX(PIG,MATCH(Y31,PIG_Likelihood_Scale,0),MATCH(AD31,PIG_Impact_Scale,0))*AC31)</f>
        <v>322</v>
      </c>
      <c r="AF31" s="146"/>
      <c r="AG31" s="335">
        <f>IF(AND(D31=Threat,E31=Live),'Risk Register'!Y21,0)</f>
      </c>
      <c r="AH31" s="269">
        <f>IF(AND(E31=Live,D31=Threat),'Risk Register'!Y21*'Risk Register'!X21*0.01,0)</f>
        <v>0.0</v>
      </c>
      <c r="AI31" s="269">
        <f>IF(AND(E31=Live,D31=Opp),'Risk Register'!Y21*'Risk Register'!X21*0.01,0)</f>
        <v>0.0</v>
      </c>
      <c r="AJ31" s="336">
        <f t="shared" si="137"/>
        <v>0.0</v>
      </c>
      <c r="AK31" s="146"/>
      <c r="AL31" s="320" t="s">
        <f>IF(OR(J31="NIL",ISERROR(O31),E31&lt;&gt;Live),"",INDEX(Unique_PIG,MATCH(J31,PIG_Likelihood_Scale,0),MATCH(O31,PIG_Impact_Scale,0))*N31)</f>
        <v>322</v>
      </c>
      <c r="AM31" s="271" t="s">
        <f t="shared" si="139"/>
        <v>322</v>
      </c>
      <c r="AN31" s="271" t="s">
        <f t="shared" si="140"/>
        <v>322</v>
      </c>
      <c r="AO31" s="271" t="s">
        <f t="shared" si="141"/>
        <v>322</v>
      </c>
      <c r="AP31" s="271" t="s">
        <f t="shared" si="142"/>
        <v>322</v>
      </c>
      <c r="AQ31" s="271" t="s">
        <f t="shared" si="143"/>
        <v>322</v>
      </c>
      <c r="AR31" s="271" t="s">
        <f t="shared" si="144"/>
        <v>322</v>
      </c>
      <c r="AS31" s="271" t="s">
        <f t="shared" si="145"/>
        <v>322</v>
      </c>
      <c r="AT31" s="271" t="s">
        <f t="shared" si="146"/>
        <v>322</v>
      </c>
      <c r="AU31" s="271" t="s">
        <f t="shared" si="147"/>
        <v>322</v>
      </c>
      <c r="AV31" s="271" t="s">
        <f t="shared" si="148"/>
        <v>322</v>
      </c>
      <c r="AW31" s="271" t="s">
        <f t="shared" si="149"/>
        <v>322</v>
      </c>
      <c r="AX31" s="271" t="s">
        <f t="shared" si="150"/>
        <v>322</v>
      </c>
      <c r="AY31" s="271" t="s">
        <f t="shared" si="151"/>
        <v>322</v>
      </c>
      <c r="AZ31" s="271" t="s">
        <f t="shared" si="152"/>
        <v>322</v>
      </c>
      <c r="BA31" s="271" t="s">
        <f t="shared" si="153"/>
        <v>322</v>
      </c>
      <c r="BB31" s="271" t="s">
        <f t="shared" si="154"/>
        <v>322</v>
      </c>
      <c r="BC31" s="271" t="s">
        <f t="shared" si="155"/>
        <v>322</v>
      </c>
      <c r="BD31" s="271" t="s">
        <f t="shared" si="156"/>
        <v>322</v>
      </c>
      <c r="BE31" s="271" t="s">
        <f t="shared" si="157"/>
        <v>322</v>
      </c>
      <c r="BF31" s="271" t="s">
        <f t="shared" si="158"/>
        <v>322</v>
      </c>
      <c r="BG31" s="271" t="s">
        <f t="shared" si="159"/>
        <v>322</v>
      </c>
      <c r="BH31" s="271" t="s">
        <f t="shared" si="160"/>
        <v>322</v>
      </c>
      <c r="BI31" s="271" t="s">
        <f t="shared" si="161"/>
        <v>322</v>
      </c>
      <c r="BJ31" s="271" t="s">
        <f t="shared" si="162"/>
        <v>322</v>
      </c>
      <c r="BK31" s="271" t="s">
        <f t="shared" si="163"/>
        <v>322</v>
      </c>
      <c r="BL31" s="271" t="s">
        <f t="shared" si="164"/>
        <v>322</v>
      </c>
      <c r="BM31" s="271" t="s">
        <f t="shared" si="165"/>
        <v>322</v>
      </c>
      <c r="BN31" s="271" t="s">
        <f t="shared" si="166"/>
        <v>322</v>
      </c>
      <c r="BO31" s="271" t="s">
        <f t="shared" si="167"/>
        <v>322</v>
      </c>
      <c r="BP31" s="271" t="s">
        <f t="shared" si="168"/>
        <v>322</v>
      </c>
      <c r="BQ31" s="271" t="s">
        <f t="shared" si="169"/>
        <v>322</v>
      </c>
      <c r="BR31" s="271" t="s">
        <f t="shared" si="170"/>
        <v>322</v>
      </c>
      <c r="BS31" s="271" t="s">
        <f t="shared" si="171"/>
        <v>322</v>
      </c>
      <c r="BT31" s="271" t="s">
        <f t="shared" si="172"/>
        <v>322</v>
      </c>
      <c r="BU31" s="271" t="s">
        <f t="shared" si="173"/>
        <v>322</v>
      </c>
      <c r="BV31" s="271" t="s">
        <f t="shared" si="174"/>
        <v>322</v>
      </c>
      <c r="BW31" s="271" t="s">
        <f t="shared" si="175"/>
        <v>322</v>
      </c>
      <c r="BX31" s="271" t="s">
        <f t="shared" si="176"/>
        <v>322</v>
      </c>
      <c r="BY31" s="271" t="s">
        <f t="shared" si="177"/>
        <v>322</v>
      </c>
      <c r="BZ31" s="271" t="s">
        <f t="shared" si="178"/>
        <v>322</v>
      </c>
      <c r="CA31" s="271" t="s">
        <f t="shared" si="179"/>
        <v>322</v>
      </c>
      <c r="CB31" s="271" t="s">
        <f t="shared" si="180"/>
        <v>322</v>
      </c>
      <c r="CC31" s="271" t="s">
        <f t="shared" si="181"/>
        <v>322</v>
      </c>
      <c r="CD31" s="271" t="s">
        <f t="shared" si="182"/>
        <v>322</v>
      </c>
      <c r="CE31" s="271" t="s">
        <f t="shared" si="183"/>
        <v>322</v>
      </c>
      <c r="CF31" s="271" t="s">
        <f t="shared" si="184"/>
        <v>322</v>
      </c>
      <c r="CG31" s="271" t="s">
        <f t="shared" si="185"/>
        <v>322</v>
      </c>
      <c r="CH31" s="271" t="s">
        <f t="shared" si="186"/>
        <v>322</v>
      </c>
      <c r="CI31" s="271" t="s">
        <f t="shared" si="187"/>
        <v>322</v>
      </c>
      <c r="CJ31" s="156" t="s">
        <f t="shared" si="188"/>
        <v>322</v>
      </c>
      <c r="CK31" s="337" t="s">
        <f>IF(OR(Y31="NIL",ISERROR(AD31),E31&lt;&gt;Live),"",INDEX(Unique_PIG,MATCH(Y31,PIG_Likelihood_Scale,0),MATCH(AD31,PIG_Impact_Scale,0))*AC31)</f>
        <v>322</v>
      </c>
      <c r="CL31" s="271" t="s">
        <f t="shared" si="190"/>
        <v>322</v>
      </c>
      <c r="CM31" s="271" t="s">
        <f t="shared" si="191"/>
        <v>322</v>
      </c>
      <c r="CN31" s="271" t="s">
        <f t="shared" si="192"/>
        <v>322</v>
      </c>
      <c r="CO31" s="271" t="s">
        <f t="shared" si="193"/>
        <v>322</v>
      </c>
      <c r="CP31" s="271" t="s">
        <f t="shared" si="194"/>
        <v>322</v>
      </c>
      <c r="CQ31" s="271" t="s">
        <f t="shared" si="195"/>
        <v>322</v>
      </c>
      <c r="CR31" s="271" t="s">
        <f t="shared" si="196"/>
        <v>322</v>
      </c>
      <c r="CS31" s="271" t="s">
        <f t="shared" si="197"/>
        <v>322</v>
      </c>
      <c r="CT31" s="271" t="s">
        <f t="shared" si="198"/>
        <v>322</v>
      </c>
      <c r="CU31" s="271" t="s">
        <f t="shared" si="199"/>
        <v>322</v>
      </c>
      <c r="CV31" s="271" t="s">
        <f t="shared" si="200"/>
        <v>322</v>
      </c>
      <c r="CW31" s="271" t="s">
        <f t="shared" si="201"/>
        <v>322</v>
      </c>
      <c r="CX31" s="271" t="s">
        <f t="shared" si="202"/>
        <v>322</v>
      </c>
      <c r="CY31" s="271" t="s">
        <f t="shared" si="203"/>
        <v>322</v>
      </c>
      <c r="CZ31" s="271" t="s">
        <f t="shared" si="204"/>
        <v>322</v>
      </c>
      <c r="DA31" s="271" t="s">
        <f t="shared" si="205"/>
        <v>322</v>
      </c>
      <c r="DB31" s="271" t="s">
        <f t="shared" si="206"/>
        <v>322</v>
      </c>
      <c r="DC31" s="271" t="s">
        <f t="shared" si="207"/>
        <v>322</v>
      </c>
      <c r="DD31" s="271" t="s">
        <f t="shared" si="208"/>
        <v>322</v>
      </c>
      <c r="DE31" s="271" t="s">
        <f t="shared" si="209"/>
        <v>322</v>
      </c>
      <c r="DF31" s="271" t="s">
        <f t="shared" si="210"/>
        <v>322</v>
      </c>
      <c r="DG31" s="271" t="s">
        <f t="shared" si="211"/>
        <v>322</v>
      </c>
      <c r="DH31" s="271" t="s">
        <f t="shared" si="212"/>
        <v>322</v>
      </c>
      <c r="DI31" s="271" t="s">
        <f t="shared" si="213"/>
        <v>322</v>
      </c>
      <c r="DJ31" s="271" t="s">
        <f t="shared" si="214"/>
        <v>322</v>
      </c>
      <c r="DK31" s="271" t="s">
        <f t="shared" si="215"/>
        <v>322</v>
      </c>
      <c r="DL31" s="271" t="s">
        <f t="shared" si="216"/>
        <v>322</v>
      </c>
      <c r="DM31" s="271" t="s">
        <f t="shared" si="217"/>
        <v>322</v>
      </c>
      <c r="DN31" s="271" t="s">
        <f t="shared" si="218"/>
        <v>322</v>
      </c>
      <c r="DO31" s="271" t="s">
        <f t="shared" si="219"/>
        <v>322</v>
      </c>
      <c r="DP31" s="271" t="s">
        <f t="shared" si="220"/>
        <v>322</v>
      </c>
      <c r="DQ31" s="271" t="s">
        <f t="shared" si="221"/>
        <v>322</v>
      </c>
      <c r="DR31" s="271" t="s">
        <f t="shared" si="222"/>
        <v>322</v>
      </c>
      <c r="DS31" s="271" t="s">
        <f t="shared" si="223"/>
        <v>322</v>
      </c>
      <c r="DT31" s="271" t="s">
        <f t="shared" si="224"/>
        <v>322</v>
      </c>
      <c r="DU31" s="271" t="s">
        <f t="shared" si="225"/>
        <v>322</v>
      </c>
      <c r="DV31" s="271" t="s">
        <f t="shared" si="226"/>
        <v>322</v>
      </c>
      <c r="DW31" s="271" t="s">
        <f t="shared" si="227"/>
        <v>322</v>
      </c>
      <c r="DX31" s="271" t="s">
        <f t="shared" si="228"/>
        <v>322</v>
      </c>
      <c r="DY31" s="271" t="s">
        <f t="shared" si="229"/>
        <v>322</v>
      </c>
      <c r="DZ31" s="271" t="s">
        <f t="shared" si="230"/>
        <v>322</v>
      </c>
      <c r="EA31" s="271" t="s">
        <f t="shared" si="231"/>
        <v>322</v>
      </c>
      <c r="EB31" s="271" t="s">
        <f t="shared" si="232"/>
        <v>322</v>
      </c>
      <c r="EC31" s="271" t="s">
        <f t="shared" si="233"/>
        <v>322</v>
      </c>
      <c r="ED31" s="271" t="s">
        <f t="shared" si="234"/>
        <v>322</v>
      </c>
      <c r="EE31" s="271" t="s">
        <f t="shared" si="235"/>
        <v>322</v>
      </c>
      <c r="EF31" s="271" t="s">
        <f t="shared" si="236"/>
        <v>322</v>
      </c>
      <c r="EG31" s="271" t="s">
        <f t="shared" si="237"/>
        <v>322</v>
      </c>
      <c r="EH31" s="271" t="s">
        <f t="shared" si="238"/>
        <v>322</v>
      </c>
      <c r="EI31" s="338" t="s">
        <f t="shared" si="239"/>
        <v>322</v>
      </c>
    </row>
    <row r="32" customHeight="1" ht="16.0">
      <c r="B32" s="323">
        <f>'Risk Register'!B22</f>
        <v>1.0</v>
      </c>
      <c r="C32" s="324" t="s">
        <f>'Risk Register'!C22</f>
        <v>297</v>
      </c>
      <c r="D32" s="325" t="s">
        <f>'Risk Register'!G22</f>
        <v>177</v>
      </c>
      <c r="E32" s="326" t="s">
        <f>'Risk Register'!H22</f>
        <v>178</v>
      </c>
      <c r="F32" s="146"/>
      <c r="G32" s="308" t="s">
        <f>IF(AND(P32&lt;&gt;"",E32="Live",D32="Opportunity"),RANK(P32,Current_Score,1)+COUNTIF(P$12:$P32,P32)-1,"")</f>
        <v>322</v>
      </c>
      <c r="H32" s="309" t="s">
        <f>IF(AND(P32&lt;&gt;"",E32="Live",D32="Threat"),RANK(P32,Current_Score,0)+COUNTIF(P$12:$P32,P32)-1,"")</f>
        <v>322</v>
      </c>
      <c r="I32" s="146"/>
      <c r="J32" s="323" t="s">
        <f>IF('Risk Register'!N22&gt;=VH_Prob_Value,"VH",IF('Risk Register'!N22&gt;=H_Prob_Value,"H",IF('Risk Register'!N22&gt;=M_Prob_Value,"M",IF('Risk Register'!N22&gt;=L_Prob_Value,"L",IF(ISBLANK('Risk Register'!N22),"NIL","VL")))))</f>
        <v>321</v>
      </c>
      <c r="K32" s="327" t="e">
        <f>IF('Risk Register'!O22&gt;=VH_Cost_Value,"VH",IF('Risk Register'!O22&gt;=H_Cost_Value,"H",IF('Risk Register'!O22&gt;=M_Cost_Value,"M",IF('Risk Register'!O22&gt;=L_Cost_Value,"L",IF('Risk Register'!O22&gt;0,"VL","NIL")))))</f>
        <v>#NAME?</v>
      </c>
      <c r="L32" s="327" t="s">
        <v>518</v>
      </c>
      <c r="M32" s="327">
        <f>'Risk Register'!P22</f>
        <v>4.0</v>
      </c>
      <c r="N32" s="328">
        <f t="shared" si="119"/>
        <v>1.0</v>
      </c>
      <c r="O32" s="271" t="e">
        <f>INDEX(Scale_Names,MAX(IF(K32="",0,MATCH(K32,Scale_Names,0)),IF(L32="",0,MATCH(L32,Scale_Names,0)),IF(M32=0,0,MATCH(M32,Scale_Names,0))),0)</f>
        <v>#NAME?</v>
      </c>
      <c r="P32" s="329" t="s">
        <f>IF(OR(J32="NIL",J32="",ISERROR(O32)),"",INDEX(PIG,MATCH(J32,PIG_Likelihood_Scale,0),MATCH(O32,PIG_Impact_Scale,0))*N32)</f>
        <v>322</v>
      </c>
      <c r="Q32" s="146"/>
      <c r="R32" s="330">
        <f>IF(AND(D32=Threat,E32=Live),'Risk Register'!O22,0)</f>
      </c>
      <c r="S32" s="331">
        <f>IF(AND(E32=Live,D32=Threat),'Risk Register'!O22*'Risk Register'!N22*0.01,0)</f>
        <v>0.0</v>
      </c>
      <c r="T32" s="331">
        <f>IF(AND(E32=Live,D32=Opp),'Risk Register'!O22*'Risk Register'!N22*0.01,0)</f>
        <v>0.0</v>
      </c>
      <c r="U32" s="332">
        <f t="shared" si="125"/>
        <v>0.0</v>
      </c>
      <c r="V32" s="146"/>
      <c r="W32" s="333">
        <f>IF(E32=Ret_Rej,0,'Risk Register'!W22)</f>
      </c>
      <c r="X32" s="146"/>
      <c r="Y32" s="320" t="s">
        <f>IF('Risk Register'!X22&gt;=VH_Prob_Value,"VH",IF('Risk Register'!X22&gt;=H_Prob_Value,"H",IF('Risk Register'!X22&gt;=M_Prob_Value,"M",IF('Risk Register'!X22&gt;=L_Prob_Value,"L",IF(ISBLANK('Risk Register'!X22),"NIL","VL")))))</f>
        <v>321</v>
      </c>
      <c r="Z32" s="271" t="e">
        <f>IF('Risk Register'!Y22&gt;=VH_Cost_Value,"VH",IF('Risk Register'!Y22&gt;=H_Cost_Value,"H",IF('Risk Register'!Y22&gt;=M_Cost_Value,"M",IF('Risk Register'!Y22&gt;=L_Cost_Value,"L",IF('Risk Register'!Y22&gt;0,"VL","NIL")))))</f>
        <v>#NAME?</v>
      </c>
      <c r="AA32" s="271" t="s">
        <v>518</v>
      </c>
      <c r="AB32" s="271">
        <f>'Risk Register'!Z22</f>
        <v>4.0</v>
      </c>
      <c r="AC32" s="328">
        <f t="shared" si="131"/>
        <v>1.0</v>
      </c>
      <c r="AD32" s="271" t="e">
        <f>INDEX(Scale_Names,MAX(IF(Z32="",0,MATCH(Z32,Scale_Names,0)),IF(AA32="",0,MATCH(AA32,Scale_Names,0)),IF(AB32=0,0,MATCH(AB32,Scale_Names,0))),0)</f>
        <v>#NAME?</v>
      </c>
      <c r="AE32" s="334" t="s">
        <f>IF(OR(Y32="NIL",ISERROR(AD32)),"",INDEX(PIG,MATCH(Y32,PIG_Likelihood_Scale,0),MATCH(AD32,PIG_Impact_Scale,0))*AC32)</f>
        <v>322</v>
      </c>
      <c r="AF32" s="146"/>
      <c r="AG32" s="335">
        <f>IF(AND(D32=Threat,E32=Live),'Risk Register'!Y22,0)</f>
      </c>
      <c r="AH32" s="269">
        <f>IF(AND(E32=Live,D32=Threat),'Risk Register'!Y22*'Risk Register'!X22*0.01,0)</f>
        <v>0.0</v>
      </c>
      <c r="AI32" s="269">
        <f>IF(AND(E32=Live,D32=Opp),'Risk Register'!Y22*'Risk Register'!X22*0.01,0)</f>
        <v>0.0</v>
      </c>
      <c r="AJ32" s="336">
        <f t="shared" si="137"/>
        <v>0.0</v>
      </c>
      <c r="AK32" s="146"/>
      <c r="AL32" s="320" t="s">
        <f>IF(OR(J32="NIL",ISERROR(O32),E32&lt;&gt;Live),"",INDEX(Unique_PIG,MATCH(J32,PIG_Likelihood_Scale,0),MATCH(O32,PIG_Impact_Scale,0))*N32)</f>
        <v>322</v>
      </c>
      <c r="AM32" s="271" t="s">
        <f t="shared" si="139"/>
        <v>322</v>
      </c>
      <c r="AN32" s="271" t="s">
        <f t="shared" si="140"/>
        <v>322</v>
      </c>
      <c r="AO32" s="271" t="s">
        <f t="shared" si="141"/>
        <v>322</v>
      </c>
      <c r="AP32" s="271" t="s">
        <f t="shared" si="142"/>
        <v>322</v>
      </c>
      <c r="AQ32" s="271" t="s">
        <f t="shared" si="143"/>
        <v>322</v>
      </c>
      <c r="AR32" s="271" t="s">
        <f t="shared" si="144"/>
        <v>322</v>
      </c>
      <c r="AS32" s="271" t="s">
        <f t="shared" si="145"/>
        <v>322</v>
      </c>
      <c r="AT32" s="271" t="s">
        <f t="shared" si="146"/>
        <v>322</v>
      </c>
      <c r="AU32" s="271" t="s">
        <f t="shared" si="147"/>
        <v>322</v>
      </c>
      <c r="AV32" s="271" t="s">
        <f t="shared" si="148"/>
        <v>322</v>
      </c>
      <c r="AW32" s="271" t="s">
        <f t="shared" si="149"/>
        <v>322</v>
      </c>
      <c r="AX32" s="271" t="s">
        <f t="shared" si="150"/>
        <v>322</v>
      </c>
      <c r="AY32" s="271" t="s">
        <f t="shared" si="151"/>
        <v>322</v>
      </c>
      <c r="AZ32" s="271" t="s">
        <f t="shared" si="152"/>
        <v>322</v>
      </c>
      <c r="BA32" s="271" t="s">
        <f t="shared" si="153"/>
        <v>322</v>
      </c>
      <c r="BB32" s="271" t="s">
        <f t="shared" si="154"/>
        <v>322</v>
      </c>
      <c r="BC32" s="271" t="s">
        <f t="shared" si="155"/>
        <v>322</v>
      </c>
      <c r="BD32" s="271" t="s">
        <f t="shared" si="156"/>
        <v>322</v>
      </c>
      <c r="BE32" s="271" t="s">
        <f t="shared" si="157"/>
        <v>322</v>
      </c>
      <c r="BF32" s="271" t="s">
        <f t="shared" si="158"/>
        <v>322</v>
      </c>
      <c r="BG32" s="271" t="s">
        <f t="shared" si="159"/>
        <v>322</v>
      </c>
      <c r="BH32" s="271" t="s">
        <f t="shared" si="160"/>
        <v>322</v>
      </c>
      <c r="BI32" s="271" t="s">
        <f t="shared" si="161"/>
        <v>322</v>
      </c>
      <c r="BJ32" s="271" t="s">
        <f t="shared" si="162"/>
        <v>322</v>
      </c>
      <c r="BK32" s="271" t="s">
        <f t="shared" si="163"/>
        <v>322</v>
      </c>
      <c r="BL32" s="271" t="s">
        <f t="shared" si="164"/>
        <v>322</v>
      </c>
      <c r="BM32" s="271" t="s">
        <f t="shared" si="165"/>
        <v>322</v>
      </c>
      <c r="BN32" s="271" t="s">
        <f t="shared" si="166"/>
        <v>322</v>
      </c>
      <c r="BO32" s="271" t="s">
        <f t="shared" si="167"/>
        <v>322</v>
      </c>
      <c r="BP32" s="271" t="s">
        <f t="shared" si="168"/>
        <v>322</v>
      </c>
      <c r="BQ32" s="271" t="s">
        <f t="shared" si="169"/>
        <v>322</v>
      </c>
      <c r="BR32" s="271" t="s">
        <f t="shared" si="170"/>
        <v>322</v>
      </c>
      <c r="BS32" s="271" t="s">
        <f t="shared" si="171"/>
        <v>322</v>
      </c>
      <c r="BT32" s="271" t="s">
        <f t="shared" si="172"/>
        <v>322</v>
      </c>
      <c r="BU32" s="271" t="s">
        <f t="shared" si="173"/>
        <v>322</v>
      </c>
      <c r="BV32" s="271" t="s">
        <f t="shared" si="174"/>
        <v>322</v>
      </c>
      <c r="BW32" s="271" t="s">
        <f t="shared" si="175"/>
        <v>322</v>
      </c>
      <c r="BX32" s="271" t="s">
        <f t="shared" si="176"/>
        <v>322</v>
      </c>
      <c r="BY32" s="271" t="s">
        <f t="shared" si="177"/>
        <v>322</v>
      </c>
      <c r="BZ32" s="271" t="s">
        <f t="shared" si="178"/>
        <v>322</v>
      </c>
      <c r="CA32" s="271" t="s">
        <f t="shared" si="179"/>
        <v>322</v>
      </c>
      <c r="CB32" s="271" t="s">
        <f t="shared" si="180"/>
        <v>322</v>
      </c>
      <c r="CC32" s="271" t="s">
        <f t="shared" si="181"/>
        <v>322</v>
      </c>
      <c r="CD32" s="271" t="s">
        <f t="shared" si="182"/>
        <v>322</v>
      </c>
      <c r="CE32" s="271" t="s">
        <f t="shared" si="183"/>
        <v>322</v>
      </c>
      <c r="CF32" s="271" t="s">
        <f t="shared" si="184"/>
        <v>322</v>
      </c>
      <c r="CG32" s="271" t="s">
        <f t="shared" si="185"/>
        <v>322</v>
      </c>
      <c r="CH32" s="271" t="s">
        <f t="shared" si="186"/>
        <v>322</v>
      </c>
      <c r="CI32" s="271" t="s">
        <f t="shared" si="187"/>
        <v>322</v>
      </c>
      <c r="CJ32" s="156" t="s">
        <f t="shared" si="188"/>
        <v>322</v>
      </c>
      <c r="CK32" s="337" t="s">
        <f>IF(OR(Y32="NIL",ISERROR(AD32),E32&lt;&gt;Live),"",INDEX(Unique_PIG,MATCH(Y32,PIG_Likelihood_Scale,0),MATCH(AD32,PIG_Impact_Scale,0))*AC32)</f>
        <v>322</v>
      </c>
      <c r="CL32" s="271" t="s">
        <f t="shared" si="190"/>
        <v>322</v>
      </c>
      <c r="CM32" s="271" t="s">
        <f t="shared" si="191"/>
        <v>322</v>
      </c>
      <c r="CN32" s="271" t="s">
        <f t="shared" si="192"/>
        <v>322</v>
      </c>
      <c r="CO32" s="271" t="s">
        <f t="shared" si="193"/>
        <v>322</v>
      </c>
      <c r="CP32" s="271" t="s">
        <f t="shared" si="194"/>
        <v>322</v>
      </c>
      <c r="CQ32" s="271" t="s">
        <f t="shared" si="195"/>
        <v>322</v>
      </c>
      <c r="CR32" s="271" t="s">
        <f t="shared" si="196"/>
        <v>322</v>
      </c>
      <c r="CS32" s="271" t="s">
        <f t="shared" si="197"/>
        <v>322</v>
      </c>
      <c r="CT32" s="271" t="s">
        <f t="shared" si="198"/>
        <v>322</v>
      </c>
      <c r="CU32" s="271" t="s">
        <f t="shared" si="199"/>
        <v>322</v>
      </c>
      <c r="CV32" s="271" t="s">
        <f t="shared" si="200"/>
        <v>322</v>
      </c>
      <c r="CW32" s="271" t="s">
        <f t="shared" si="201"/>
        <v>322</v>
      </c>
      <c r="CX32" s="271" t="s">
        <f t="shared" si="202"/>
        <v>322</v>
      </c>
      <c r="CY32" s="271" t="s">
        <f t="shared" si="203"/>
        <v>322</v>
      </c>
      <c r="CZ32" s="271" t="s">
        <f t="shared" si="204"/>
        <v>322</v>
      </c>
      <c r="DA32" s="271" t="s">
        <f t="shared" si="205"/>
        <v>322</v>
      </c>
      <c r="DB32" s="271" t="s">
        <f t="shared" si="206"/>
        <v>322</v>
      </c>
      <c r="DC32" s="271" t="s">
        <f t="shared" si="207"/>
        <v>322</v>
      </c>
      <c r="DD32" s="271" t="s">
        <f t="shared" si="208"/>
        <v>322</v>
      </c>
      <c r="DE32" s="271" t="s">
        <f t="shared" si="209"/>
        <v>322</v>
      </c>
      <c r="DF32" s="271" t="s">
        <f t="shared" si="210"/>
        <v>322</v>
      </c>
      <c r="DG32" s="271" t="s">
        <f t="shared" si="211"/>
        <v>322</v>
      </c>
      <c r="DH32" s="271" t="s">
        <f t="shared" si="212"/>
        <v>322</v>
      </c>
      <c r="DI32" s="271" t="s">
        <f t="shared" si="213"/>
        <v>322</v>
      </c>
      <c r="DJ32" s="271" t="s">
        <f t="shared" si="214"/>
        <v>322</v>
      </c>
      <c r="DK32" s="271" t="s">
        <f t="shared" si="215"/>
        <v>322</v>
      </c>
      <c r="DL32" s="271" t="s">
        <f t="shared" si="216"/>
        <v>322</v>
      </c>
      <c r="DM32" s="271" t="s">
        <f t="shared" si="217"/>
        <v>322</v>
      </c>
      <c r="DN32" s="271" t="s">
        <f t="shared" si="218"/>
        <v>322</v>
      </c>
      <c r="DO32" s="271" t="s">
        <f t="shared" si="219"/>
        <v>322</v>
      </c>
      <c r="DP32" s="271" t="s">
        <f t="shared" si="220"/>
        <v>322</v>
      </c>
      <c r="DQ32" s="271" t="s">
        <f t="shared" si="221"/>
        <v>322</v>
      </c>
      <c r="DR32" s="271" t="s">
        <f t="shared" si="222"/>
        <v>322</v>
      </c>
      <c r="DS32" s="271" t="s">
        <f t="shared" si="223"/>
        <v>322</v>
      </c>
      <c r="DT32" s="271" t="s">
        <f t="shared" si="224"/>
        <v>322</v>
      </c>
      <c r="DU32" s="271" t="s">
        <f t="shared" si="225"/>
        <v>322</v>
      </c>
      <c r="DV32" s="271" t="s">
        <f t="shared" si="226"/>
        <v>322</v>
      </c>
      <c r="DW32" s="271" t="s">
        <f t="shared" si="227"/>
        <v>322</v>
      </c>
      <c r="DX32" s="271" t="s">
        <f t="shared" si="228"/>
        <v>322</v>
      </c>
      <c r="DY32" s="271" t="s">
        <f t="shared" si="229"/>
        <v>322</v>
      </c>
      <c r="DZ32" s="271" t="s">
        <f t="shared" si="230"/>
        <v>322</v>
      </c>
      <c r="EA32" s="271" t="s">
        <f t="shared" si="231"/>
        <v>322</v>
      </c>
      <c r="EB32" s="271" t="s">
        <f t="shared" si="232"/>
        <v>322</v>
      </c>
      <c r="EC32" s="271" t="s">
        <f t="shared" si="233"/>
        <v>322</v>
      </c>
      <c r="ED32" s="271" t="s">
        <f t="shared" si="234"/>
        <v>322</v>
      </c>
      <c r="EE32" s="271" t="s">
        <f t="shared" si="235"/>
        <v>322</v>
      </c>
      <c r="EF32" s="271" t="s">
        <f t="shared" si="236"/>
        <v>322</v>
      </c>
      <c r="EG32" s="271" t="s">
        <f t="shared" si="237"/>
        <v>322</v>
      </c>
      <c r="EH32" s="271" t="s">
        <f t="shared" si="238"/>
        <v>322</v>
      </c>
      <c r="EI32" s="338" t="s">
        <f t="shared" si="239"/>
        <v>322</v>
      </c>
    </row>
    <row r="33" customHeight="1" ht="16.0">
      <c r="B33" s="323" t="e">
        <f t="shared" ref="B33:B40" si="342">#REF!</f>
        <v>#REF!</v>
      </c>
      <c r="C33" s="324" t="e">
        <f t="shared" ref="C33:C40" si="343">#REF!</f>
        <v>#REF!</v>
      </c>
      <c r="D33" s="325" t="e">
        <f t="shared" ref="D33:D40" si="344">#REF!</f>
        <v>#REF!</v>
      </c>
      <c r="E33" s="326" t="e">
        <f t="shared" ref="E33:E40" si="345">#REF!</f>
        <v>#REF!</v>
      </c>
      <c r="F33" s="146"/>
      <c r="G33" s="308" t="e">
        <f>IF(AND(P33&lt;&gt;"",E33="Live",D33="Opportunity"),RANK(P33,Current_Score,1)+COUNTIF(P$12:$P33,P33)-1,"")</f>
        <v>#VALUE!</v>
      </c>
      <c r="H33" s="309" t="e">
        <f>IF(AND(P33&lt;&gt;"",E33="Live",D33="Threat"),RANK(P33,Current_Score,0)+COUNTIF(P$12:$P33,P33)-1,"")</f>
        <v>#VALUE!</v>
      </c>
      <c r="I33" s="146"/>
      <c r="J33" s="323" t="e">
        <f>IF(#REF!&gt;=VH_Prob_Value,"VH",IF(#REF!&gt;=H_Prob_Value,"H",IF(#REF!&gt;=M_Prob_Value,"M",IF(#REF!&gt;=L_Prob_Value,"L",IF(ISBLANK(#REF!),"NIL","VL")))))</f>
        <v>#REF!</v>
      </c>
      <c r="K33" s="327" t="e">
        <f t="shared" ref="K33:K40" si="347">IF(#REF!&gt;=VH_Cost_Value,"VH",IF(#REF!&gt;=H_Cost_Value,"H",IF(#REF!&gt;=M_Cost_Value,"M",IF(#REF!&gt;=L_Cost_Value,"L",IF(#REF!&gt;0,"VL","NIL")))))</f>
        <v>#REF!</v>
      </c>
      <c r="L33" s="327" t="s">
        <v>518</v>
      </c>
      <c r="M33" s="327" t="e">
        <f t="shared" ref="M33:M40" si="348">#REF!</f>
        <v>#REF!</v>
      </c>
      <c r="N33" s="328" t="e">
        <f t="shared" si="119"/>
        <v>#REF!</v>
      </c>
      <c r="O33" s="271" t="e">
        <f>INDEX(Scale_Names,MAX(IF(K33="",0,MATCH(K33,Scale_Names,0)),IF(L33="",0,MATCH(L33,Scale_Names,0)),IF(M33=0,0,MATCH(M33,Scale_Names,0))),0)</f>
        <v>#REF!</v>
      </c>
      <c r="P33" s="329" t="e">
        <f>IF(OR(J33="NIL",J33="",ISERROR(O33)),"",INDEX(PIG,MATCH(J33,PIG_Likelihood_Scale,0),MATCH(O33,PIG_Impact_Scale,0))*N33)</f>
        <v>#VALUE!</v>
      </c>
      <c r="Q33" s="146"/>
      <c r="R33" s="330" t="e">
        <f>IF(AND(D33=Threat,E33=Live),#REF!,0)</f>
        <v>#VALUE!</v>
      </c>
      <c r="S33" s="331" t="e">
        <f>IF(AND(E33=Live,D33=Threat),#REF!*#REF!*0.01,0)</f>
        <v>#VALUE!</v>
      </c>
      <c r="T33" s="331" t="e">
        <f>IF(AND(E33=Live,D33=Opp),#REF!*#REF!*0.01,0)</f>
        <v>#VALUE!</v>
      </c>
      <c r="U33" s="332" t="e">
        <f t="shared" si="125"/>
        <v>#VALUE!</v>
      </c>
      <c r="V33" s="146"/>
      <c r="W33" s="333" t="e">
        <f>IF(E33=Ret_Rej,0,#REF!)</f>
        <v>#REF!</v>
      </c>
      <c r="X33" s="146"/>
      <c r="Y33" s="320" t="e">
        <f>IF(#REF!&gt;=VH_Prob_Value,"VH",IF(#REF!&gt;=H_Prob_Value,"H",IF(#REF!&gt;=M_Prob_Value,"M",IF(#REF!&gt;=L_Prob_Value,"L",IF(ISBLANK(#REF!),"NIL","VL")))))</f>
        <v>#REF!</v>
      </c>
      <c r="Z33" s="271" t="e">
        <f t="shared" ref="Z33:Z40" si="354">IF(#REF!&gt;=VH_Cost_Value,"VH",IF(#REF!&gt;=H_Cost_Value,"H",IF(#REF!&gt;=M_Cost_Value,"M",IF(#REF!&gt;=L_Cost_Value,"L",IF(#REF!&gt;0,"VL","NIL")))))</f>
        <v>#REF!</v>
      </c>
      <c r="AA33" s="271" t="s">
        <v>518</v>
      </c>
      <c r="AB33" s="271" t="e">
        <f t="shared" ref="AB33:AB40" si="355">#REF!</f>
        <v>#REF!</v>
      </c>
      <c r="AC33" s="328" t="e">
        <f t="shared" si="131"/>
        <v>#REF!</v>
      </c>
      <c r="AD33" s="271" t="e">
        <f>INDEX(Scale_Names,MAX(IF(Z33="",0,MATCH(Z33,Scale_Names,0)),IF(AA33="",0,MATCH(AA33,Scale_Names,0)),IF(AB33=0,0,MATCH(AB33,Scale_Names,0))),0)</f>
        <v>#REF!</v>
      </c>
      <c r="AE33" s="334" t="e">
        <f>IF(OR(Y33="NIL",ISERROR(AD33)),"",INDEX(PIG,MATCH(Y33,PIG_Likelihood_Scale,0),MATCH(AD33,PIG_Impact_Scale,0))*AC33)</f>
        <v>#VALUE!</v>
      </c>
      <c r="AF33" s="146"/>
      <c r="AG33" s="335" t="e">
        <f>IF(AND(D33=Threat,E33=Live),#REF!,0)</f>
        <v>#VALUE!</v>
      </c>
      <c r="AH33" s="269" t="e">
        <f>IF(AND(E33=Live,D33=Threat),#REF!*#REF!*0.01,0)</f>
        <v>#VALUE!</v>
      </c>
      <c r="AI33" s="269" t="e">
        <f>IF(AND(E33=Live,D33=Opp),#REF!*#REF!*0.01,0)</f>
        <v>#VALUE!</v>
      </c>
      <c r="AJ33" s="336" t="e">
        <f t="shared" si="137"/>
        <v>#VALUE!</v>
      </c>
      <c r="AK33" s="146"/>
      <c r="AL33" s="320" t="e">
        <f>IF(OR(J33="NIL",ISERROR(O33),E33&lt;&gt;Live),"",INDEX(Unique_PIG,MATCH(J33,PIG_Likelihood_Scale,0),MATCH(O33,PIG_Impact_Scale,0))*N33)</f>
        <v>#VALUE!</v>
      </c>
      <c r="AM33" s="271" t="e">
        <f t="shared" si="139"/>
        <v>#VALUE!</v>
      </c>
      <c r="AN33" s="271" t="e">
        <f t="shared" si="140"/>
        <v>#VALUE!</v>
      </c>
      <c r="AO33" s="271" t="e">
        <f t="shared" si="141"/>
        <v>#VALUE!</v>
      </c>
      <c r="AP33" s="271" t="e">
        <f t="shared" si="142"/>
        <v>#VALUE!</v>
      </c>
      <c r="AQ33" s="271" t="e">
        <f t="shared" si="143"/>
        <v>#VALUE!</v>
      </c>
      <c r="AR33" s="271" t="e">
        <f t="shared" si="144"/>
        <v>#VALUE!</v>
      </c>
      <c r="AS33" s="271" t="e">
        <f t="shared" si="145"/>
        <v>#VALUE!</v>
      </c>
      <c r="AT33" s="271" t="e">
        <f t="shared" si="146"/>
        <v>#VALUE!</v>
      </c>
      <c r="AU33" s="271" t="e">
        <f t="shared" si="147"/>
        <v>#VALUE!</v>
      </c>
      <c r="AV33" s="271" t="e">
        <f t="shared" si="148"/>
        <v>#VALUE!</v>
      </c>
      <c r="AW33" s="271" t="e">
        <f t="shared" si="149"/>
        <v>#VALUE!</v>
      </c>
      <c r="AX33" s="271" t="e">
        <f t="shared" si="150"/>
        <v>#VALUE!</v>
      </c>
      <c r="AY33" s="271" t="e">
        <f t="shared" si="151"/>
        <v>#VALUE!</v>
      </c>
      <c r="AZ33" s="271" t="e">
        <f t="shared" si="152"/>
        <v>#VALUE!</v>
      </c>
      <c r="BA33" s="271" t="e">
        <f t="shared" si="153"/>
        <v>#VALUE!</v>
      </c>
      <c r="BB33" s="271" t="e">
        <f t="shared" si="154"/>
        <v>#VALUE!</v>
      </c>
      <c r="BC33" s="271" t="e">
        <f t="shared" si="155"/>
        <v>#VALUE!</v>
      </c>
      <c r="BD33" s="271" t="e">
        <f t="shared" si="156"/>
        <v>#VALUE!</v>
      </c>
      <c r="BE33" s="271" t="e">
        <f t="shared" si="157"/>
        <v>#VALUE!</v>
      </c>
      <c r="BF33" s="271" t="e">
        <f t="shared" si="158"/>
        <v>#VALUE!</v>
      </c>
      <c r="BG33" s="271" t="e">
        <f t="shared" si="159"/>
        <v>#VALUE!</v>
      </c>
      <c r="BH33" s="271" t="e">
        <f t="shared" si="160"/>
        <v>#VALUE!</v>
      </c>
      <c r="BI33" s="271" t="e">
        <f t="shared" si="161"/>
        <v>#VALUE!</v>
      </c>
      <c r="BJ33" s="271" t="e">
        <f t="shared" si="162"/>
        <v>#VALUE!</v>
      </c>
      <c r="BK33" s="271" t="e">
        <f t="shared" si="163"/>
        <v>#VALUE!</v>
      </c>
      <c r="BL33" s="271" t="e">
        <f t="shared" si="164"/>
        <v>#VALUE!</v>
      </c>
      <c r="BM33" s="271" t="e">
        <f t="shared" si="165"/>
        <v>#VALUE!</v>
      </c>
      <c r="BN33" s="271" t="e">
        <f t="shared" si="166"/>
        <v>#VALUE!</v>
      </c>
      <c r="BO33" s="271" t="e">
        <f t="shared" si="167"/>
        <v>#VALUE!</v>
      </c>
      <c r="BP33" s="271" t="e">
        <f t="shared" si="168"/>
        <v>#VALUE!</v>
      </c>
      <c r="BQ33" s="271" t="e">
        <f t="shared" si="169"/>
        <v>#VALUE!</v>
      </c>
      <c r="BR33" s="271" t="e">
        <f t="shared" si="170"/>
        <v>#VALUE!</v>
      </c>
      <c r="BS33" s="271" t="e">
        <f t="shared" si="171"/>
        <v>#VALUE!</v>
      </c>
      <c r="BT33" s="271" t="e">
        <f t="shared" si="172"/>
        <v>#VALUE!</v>
      </c>
      <c r="BU33" s="271" t="e">
        <f t="shared" si="173"/>
        <v>#VALUE!</v>
      </c>
      <c r="BV33" s="271" t="e">
        <f t="shared" si="174"/>
        <v>#VALUE!</v>
      </c>
      <c r="BW33" s="271" t="e">
        <f t="shared" si="175"/>
        <v>#VALUE!</v>
      </c>
      <c r="BX33" s="271" t="e">
        <f t="shared" si="176"/>
        <v>#VALUE!</v>
      </c>
      <c r="BY33" s="271" t="e">
        <f t="shared" si="177"/>
        <v>#VALUE!</v>
      </c>
      <c r="BZ33" s="271" t="e">
        <f t="shared" si="178"/>
        <v>#VALUE!</v>
      </c>
      <c r="CA33" s="271" t="e">
        <f t="shared" si="179"/>
        <v>#VALUE!</v>
      </c>
      <c r="CB33" s="271" t="e">
        <f t="shared" si="180"/>
        <v>#VALUE!</v>
      </c>
      <c r="CC33" s="271" t="e">
        <f t="shared" si="181"/>
        <v>#VALUE!</v>
      </c>
      <c r="CD33" s="271" t="e">
        <f t="shared" si="182"/>
        <v>#VALUE!</v>
      </c>
      <c r="CE33" s="271" t="e">
        <f t="shared" si="183"/>
        <v>#VALUE!</v>
      </c>
      <c r="CF33" s="271" t="e">
        <f t="shared" si="184"/>
        <v>#VALUE!</v>
      </c>
      <c r="CG33" s="271" t="e">
        <f t="shared" si="185"/>
        <v>#VALUE!</v>
      </c>
      <c r="CH33" s="271" t="e">
        <f t="shared" si="186"/>
        <v>#VALUE!</v>
      </c>
      <c r="CI33" s="271" t="e">
        <f t="shared" si="187"/>
        <v>#VALUE!</v>
      </c>
      <c r="CJ33" s="156" t="e">
        <f t="shared" si="188"/>
        <v>#VALUE!</v>
      </c>
      <c r="CK33" s="337" t="e">
        <f>IF(OR(Y33="NIL",ISERROR(AD33),E33&lt;&gt;Live),"",INDEX(Unique_PIG,MATCH(Y33,PIG_Likelihood_Scale,0),MATCH(AD33,PIG_Impact_Scale,0))*AC33)</f>
        <v>#VALUE!</v>
      </c>
      <c r="CL33" s="271" t="e">
        <f t="shared" si="190"/>
        <v>#VALUE!</v>
      </c>
      <c r="CM33" s="271" t="e">
        <f t="shared" si="191"/>
        <v>#VALUE!</v>
      </c>
      <c r="CN33" s="271" t="e">
        <f t="shared" si="192"/>
        <v>#VALUE!</v>
      </c>
      <c r="CO33" s="271" t="e">
        <f t="shared" si="193"/>
        <v>#VALUE!</v>
      </c>
      <c r="CP33" s="271" t="e">
        <f t="shared" si="194"/>
        <v>#VALUE!</v>
      </c>
      <c r="CQ33" s="271" t="e">
        <f t="shared" si="195"/>
        <v>#VALUE!</v>
      </c>
      <c r="CR33" s="271" t="e">
        <f t="shared" si="196"/>
        <v>#VALUE!</v>
      </c>
      <c r="CS33" s="271" t="e">
        <f t="shared" si="197"/>
        <v>#VALUE!</v>
      </c>
      <c r="CT33" s="271" t="e">
        <f t="shared" si="198"/>
        <v>#VALUE!</v>
      </c>
      <c r="CU33" s="271" t="e">
        <f t="shared" si="199"/>
        <v>#VALUE!</v>
      </c>
      <c r="CV33" s="271" t="e">
        <f t="shared" si="200"/>
        <v>#VALUE!</v>
      </c>
      <c r="CW33" s="271" t="e">
        <f t="shared" si="201"/>
        <v>#VALUE!</v>
      </c>
      <c r="CX33" s="271" t="e">
        <f t="shared" si="202"/>
        <v>#VALUE!</v>
      </c>
      <c r="CY33" s="271" t="e">
        <f t="shared" si="203"/>
        <v>#VALUE!</v>
      </c>
      <c r="CZ33" s="271" t="e">
        <f t="shared" si="204"/>
        <v>#VALUE!</v>
      </c>
      <c r="DA33" s="271" t="e">
        <f t="shared" si="205"/>
        <v>#VALUE!</v>
      </c>
      <c r="DB33" s="271" t="e">
        <f t="shared" si="206"/>
        <v>#VALUE!</v>
      </c>
      <c r="DC33" s="271" t="e">
        <f t="shared" si="207"/>
        <v>#VALUE!</v>
      </c>
      <c r="DD33" s="271" t="e">
        <f t="shared" si="208"/>
        <v>#VALUE!</v>
      </c>
      <c r="DE33" s="271" t="e">
        <f t="shared" si="209"/>
        <v>#VALUE!</v>
      </c>
      <c r="DF33" s="271" t="e">
        <f t="shared" si="210"/>
        <v>#VALUE!</v>
      </c>
      <c r="DG33" s="271" t="e">
        <f t="shared" si="211"/>
        <v>#VALUE!</v>
      </c>
      <c r="DH33" s="271" t="e">
        <f t="shared" si="212"/>
        <v>#VALUE!</v>
      </c>
      <c r="DI33" s="271" t="e">
        <f t="shared" si="213"/>
        <v>#VALUE!</v>
      </c>
      <c r="DJ33" s="271" t="e">
        <f t="shared" si="214"/>
        <v>#VALUE!</v>
      </c>
      <c r="DK33" s="271" t="e">
        <f t="shared" si="215"/>
        <v>#VALUE!</v>
      </c>
      <c r="DL33" s="271" t="e">
        <f t="shared" si="216"/>
        <v>#VALUE!</v>
      </c>
      <c r="DM33" s="271" t="e">
        <f t="shared" si="217"/>
        <v>#VALUE!</v>
      </c>
      <c r="DN33" s="271" t="e">
        <f t="shared" si="218"/>
        <v>#VALUE!</v>
      </c>
      <c r="DO33" s="271" t="e">
        <f t="shared" si="219"/>
        <v>#VALUE!</v>
      </c>
      <c r="DP33" s="271" t="e">
        <f t="shared" si="220"/>
        <v>#VALUE!</v>
      </c>
      <c r="DQ33" s="271" t="e">
        <f t="shared" si="221"/>
        <v>#VALUE!</v>
      </c>
      <c r="DR33" s="271" t="e">
        <f t="shared" si="222"/>
        <v>#VALUE!</v>
      </c>
      <c r="DS33" s="271" t="e">
        <f t="shared" si="223"/>
        <v>#VALUE!</v>
      </c>
      <c r="DT33" s="271" t="e">
        <f t="shared" si="224"/>
        <v>#VALUE!</v>
      </c>
      <c r="DU33" s="271" t="e">
        <f t="shared" si="225"/>
        <v>#VALUE!</v>
      </c>
      <c r="DV33" s="271" t="e">
        <f t="shared" si="226"/>
        <v>#VALUE!</v>
      </c>
      <c r="DW33" s="271" t="e">
        <f t="shared" si="227"/>
        <v>#VALUE!</v>
      </c>
      <c r="DX33" s="271" t="e">
        <f t="shared" si="228"/>
        <v>#VALUE!</v>
      </c>
      <c r="DY33" s="271" t="e">
        <f t="shared" si="229"/>
        <v>#VALUE!</v>
      </c>
      <c r="DZ33" s="271" t="e">
        <f t="shared" si="230"/>
        <v>#VALUE!</v>
      </c>
      <c r="EA33" s="271" t="e">
        <f t="shared" si="231"/>
        <v>#VALUE!</v>
      </c>
      <c r="EB33" s="271" t="e">
        <f t="shared" si="232"/>
        <v>#VALUE!</v>
      </c>
      <c r="EC33" s="271" t="e">
        <f t="shared" si="233"/>
        <v>#VALUE!</v>
      </c>
      <c r="ED33" s="271" t="e">
        <f t="shared" si="234"/>
        <v>#VALUE!</v>
      </c>
      <c r="EE33" s="271" t="e">
        <f t="shared" si="235"/>
        <v>#VALUE!</v>
      </c>
      <c r="EF33" s="271" t="e">
        <f t="shared" si="236"/>
        <v>#VALUE!</v>
      </c>
      <c r="EG33" s="271" t="e">
        <f t="shared" si="237"/>
        <v>#VALUE!</v>
      </c>
      <c r="EH33" s="271" t="e">
        <f t="shared" si="238"/>
        <v>#VALUE!</v>
      </c>
      <c r="EI33" s="338" t="e">
        <f t="shared" si="239"/>
        <v>#VALUE!</v>
      </c>
    </row>
    <row r="34" customHeight="1" ht="16.0">
      <c r="B34" s="323" t="e">
        <f t="shared" si="342"/>
        <v>#REF!</v>
      </c>
      <c r="C34" s="324" t="e">
        <f t="shared" si="343"/>
        <v>#REF!</v>
      </c>
      <c r="D34" s="325" t="e">
        <f t="shared" si="344"/>
        <v>#REF!</v>
      </c>
      <c r="E34" s="326" t="e">
        <f t="shared" si="345"/>
        <v>#REF!</v>
      </c>
      <c r="F34" s="146"/>
      <c r="G34" s="308" t="e">
        <f>IF(AND(P34&lt;&gt;"",E34="Live",D34="Opportunity"),RANK(P34,Current_Score,1)+COUNTIF(P$12:$P34,P34)-1,"")</f>
        <v>#VALUE!</v>
      </c>
      <c r="H34" s="309" t="e">
        <f>IF(AND(P34&lt;&gt;"",E34="Live",D34="Threat"),RANK(P34,Current_Score,0)+COUNTIF(P$12:$P34,P34)-1,"")</f>
        <v>#VALUE!</v>
      </c>
      <c r="I34" s="146"/>
      <c r="J34" s="323" t="e">
        <f>IF(#REF!&gt;=VH_Prob_Value,"VH",IF(#REF!&gt;=H_Prob_Value,"H",IF(#REF!&gt;=M_Prob_Value,"M",IF(#REF!&gt;=L_Prob_Value,"L",IF(ISBLANK(#REF!),"NIL","VL")))))</f>
        <v>#REF!</v>
      </c>
      <c r="K34" s="327" t="e">
        <f t="shared" si="347"/>
        <v>#REF!</v>
      </c>
      <c r="L34" s="327" t="s">
        <v>518</v>
      </c>
      <c r="M34" s="327" t="e">
        <f t="shared" si="348"/>
        <v>#REF!</v>
      </c>
      <c r="N34" s="328" t="e">
        <f t="shared" si="119"/>
        <v>#REF!</v>
      </c>
      <c r="O34" s="271" t="e">
        <f>INDEX(Scale_Names,MAX(IF(K34="",0,MATCH(K34,Scale_Names,0)),IF(L34="",0,MATCH(L34,Scale_Names,0)),IF(M34=0,0,MATCH(M34,Scale_Names,0))),0)</f>
        <v>#REF!</v>
      </c>
      <c r="P34" s="329" t="e">
        <f>IF(OR(J34="NIL",J34="",ISERROR(O34)),"",INDEX(PIG,MATCH(J34,PIG_Likelihood_Scale,0),MATCH(O34,PIG_Impact_Scale,0))*N34)</f>
        <v>#VALUE!</v>
      </c>
      <c r="Q34" s="146"/>
      <c r="R34" s="330" t="e">
        <f>IF(AND(D34=Threat,E34=Live),#REF!,0)</f>
        <v>#VALUE!</v>
      </c>
      <c r="S34" s="331" t="e">
        <f>IF(AND(E34=Live,D34=Threat),#REF!*#REF!*0.01,0)</f>
        <v>#VALUE!</v>
      </c>
      <c r="T34" s="331" t="e">
        <f>IF(AND(E34=Live,D34=Opp),#REF!*#REF!*0.01,0)</f>
        <v>#VALUE!</v>
      </c>
      <c r="U34" s="332" t="e">
        <f t="shared" si="125"/>
        <v>#VALUE!</v>
      </c>
      <c r="V34" s="146"/>
      <c r="W34" s="333" t="e">
        <f>IF(E34=Ret_Rej,0,#REF!)</f>
        <v>#REF!</v>
      </c>
      <c r="X34" s="146"/>
      <c r="Y34" s="320" t="e">
        <f>IF(#REF!&gt;=VH_Prob_Value,"VH",IF(#REF!&gt;=H_Prob_Value,"H",IF(#REF!&gt;=M_Prob_Value,"M",IF(#REF!&gt;=L_Prob_Value,"L",IF(ISBLANK(#REF!),"NIL","VL")))))</f>
        <v>#REF!</v>
      </c>
      <c r="Z34" s="271" t="e">
        <f t="shared" si="354"/>
        <v>#REF!</v>
      </c>
      <c r="AA34" s="271" t="s">
        <v>518</v>
      </c>
      <c r="AB34" s="271" t="e">
        <f t="shared" si="355"/>
        <v>#REF!</v>
      </c>
      <c r="AC34" s="328" t="e">
        <f t="shared" si="131"/>
        <v>#REF!</v>
      </c>
      <c r="AD34" s="271" t="e">
        <f>INDEX(Scale_Names,MAX(IF(Z34="",0,MATCH(Z34,Scale_Names,0)),IF(AA34="",0,MATCH(AA34,Scale_Names,0)),IF(AB34=0,0,MATCH(AB34,Scale_Names,0))),0)</f>
        <v>#REF!</v>
      </c>
      <c r="AE34" s="334" t="e">
        <f>IF(OR(Y34="NIL",ISERROR(AD34)),"",INDEX(PIG,MATCH(Y34,PIG_Likelihood_Scale,0),MATCH(AD34,PIG_Impact_Scale,0))*AC34)</f>
        <v>#VALUE!</v>
      </c>
      <c r="AF34" s="146"/>
      <c r="AG34" s="335" t="e">
        <f>IF(AND(D34=Threat,E34=Live),#REF!,0)</f>
        <v>#VALUE!</v>
      </c>
      <c r="AH34" s="269" t="e">
        <f>IF(AND(E34=Live,D34=Threat),#REF!*#REF!*0.01,0)</f>
        <v>#VALUE!</v>
      </c>
      <c r="AI34" s="269" t="e">
        <f>IF(AND(E34=Live,D34=Opp),#REF!*#REF!*0.01,0)</f>
        <v>#VALUE!</v>
      </c>
      <c r="AJ34" s="336" t="e">
        <f t="shared" si="137"/>
        <v>#VALUE!</v>
      </c>
      <c r="AK34" s="146"/>
      <c r="AL34" s="320" t="e">
        <f>IF(OR(J34="NIL",ISERROR(O34),E34&lt;&gt;Live),"",INDEX(Unique_PIG,MATCH(J34,PIG_Likelihood_Scale,0),MATCH(O34,PIG_Impact_Scale,0))*N34)</f>
        <v>#VALUE!</v>
      </c>
      <c r="AM34" s="271" t="e">
        <f t="shared" si="139"/>
        <v>#VALUE!</v>
      </c>
      <c r="AN34" s="271" t="e">
        <f t="shared" si="140"/>
        <v>#VALUE!</v>
      </c>
      <c r="AO34" s="271" t="e">
        <f t="shared" si="141"/>
        <v>#VALUE!</v>
      </c>
      <c r="AP34" s="271" t="e">
        <f t="shared" si="142"/>
        <v>#VALUE!</v>
      </c>
      <c r="AQ34" s="271" t="e">
        <f t="shared" si="143"/>
        <v>#VALUE!</v>
      </c>
      <c r="AR34" s="271" t="e">
        <f t="shared" si="144"/>
        <v>#VALUE!</v>
      </c>
      <c r="AS34" s="271" t="e">
        <f t="shared" si="145"/>
        <v>#VALUE!</v>
      </c>
      <c r="AT34" s="271" t="e">
        <f t="shared" si="146"/>
        <v>#VALUE!</v>
      </c>
      <c r="AU34" s="271" t="e">
        <f t="shared" si="147"/>
        <v>#VALUE!</v>
      </c>
      <c r="AV34" s="271" t="e">
        <f t="shared" si="148"/>
        <v>#VALUE!</v>
      </c>
      <c r="AW34" s="271" t="e">
        <f t="shared" si="149"/>
        <v>#VALUE!</v>
      </c>
      <c r="AX34" s="271" t="e">
        <f t="shared" si="150"/>
        <v>#VALUE!</v>
      </c>
      <c r="AY34" s="271" t="e">
        <f t="shared" si="151"/>
        <v>#VALUE!</v>
      </c>
      <c r="AZ34" s="271" t="e">
        <f t="shared" si="152"/>
        <v>#VALUE!</v>
      </c>
      <c r="BA34" s="271" t="e">
        <f t="shared" si="153"/>
        <v>#VALUE!</v>
      </c>
      <c r="BB34" s="271" t="e">
        <f t="shared" si="154"/>
        <v>#VALUE!</v>
      </c>
      <c r="BC34" s="271" t="e">
        <f t="shared" si="155"/>
        <v>#VALUE!</v>
      </c>
      <c r="BD34" s="271" t="e">
        <f t="shared" si="156"/>
        <v>#VALUE!</v>
      </c>
      <c r="BE34" s="271" t="e">
        <f t="shared" si="157"/>
        <v>#VALUE!</v>
      </c>
      <c r="BF34" s="271" t="e">
        <f t="shared" si="158"/>
        <v>#VALUE!</v>
      </c>
      <c r="BG34" s="271" t="e">
        <f t="shared" si="159"/>
        <v>#VALUE!</v>
      </c>
      <c r="BH34" s="271" t="e">
        <f t="shared" si="160"/>
        <v>#VALUE!</v>
      </c>
      <c r="BI34" s="271" t="e">
        <f t="shared" si="161"/>
        <v>#VALUE!</v>
      </c>
      <c r="BJ34" s="271" t="e">
        <f t="shared" si="162"/>
        <v>#VALUE!</v>
      </c>
      <c r="BK34" s="271" t="e">
        <f t="shared" si="163"/>
        <v>#VALUE!</v>
      </c>
      <c r="BL34" s="271" t="e">
        <f t="shared" si="164"/>
        <v>#VALUE!</v>
      </c>
      <c r="BM34" s="271" t="e">
        <f t="shared" si="165"/>
        <v>#VALUE!</v>
      </c>
      <c r="BN34" s="271" t="e">
        <f t="shared" si="166"/>
        <v>#VALUE!</v>
      </c>
      <c r="BO34" s="271" t="e">
        <f t="shared" si="167"/>
        <v>#VALUE!</v>
      </c>
      <c r="BP34" s="271" t="e">
        <f t="shared" si="168"/>
        <v>#VALUE!</v>
      </c>
      <c r="BQ34" s="271" t="e">
        <f t="shared" si="169"/>
        <v>#VALUE!</v>
      </c>
      <c r="BR34" s="271" t="e">
        <f t="shared" si="170"/>
        <v>#VALUE!</v>
      </c>
      <c r="BS34" s="271" t="e">
        <f t="shared" si="171"/>
        <v>#VALUE!</v>
      </c>
      <c r="BT34" s="271" t="e">
        <f t="shared" si="172"/>
        <v>#VALUE!</v>
      </c>
      <c r="BU34" s="271" t="e">
        <f t="shared" si="173"/>
        <v>#VALUE!</v>
      </c>
      <c r="BV34" s="271" t="e">
        <f t="shared" si="174"/>
        <v>#VALUE!</v>
      </c>
      <c r="BW34" s="271" t="e">
        <f t="shared" si="175"/>
        <v>#VALUE!</v>
      </c>
      <c r="BX34" s="271" t="e">
        <f t="shared" si="176"/>
        <v>#VALUE!</v>
      </c>
      <c r="BY34" s="271" t="e">
        <f t="shared" si="177"/>
        <v>#VALUE!</v>
      </c>
      <c r="BZ34" s="271" t="e">
        <f t="shared" si="178"/>
        <v>#VALUE!</v>
      </c>
      <c r="CA34" s="271" t="e">
        <f t="shared" si="179"/>
        <v>#VALUE!</v>
      </c>
      <c r="CB34" s="271" t="e">
        <f t="shared" si="180"/>
        <v>#VALUE!</v>
      </c>
      <c r="CC34" s="271" t="e">
        <f t="shared" si="181"/>
        <v>#VALUE!</v>
      </c>
      <c r="CD34" s="271" t="e">
        <f t="shared" si="182"/>
        <v>#VALUE!</v>
      </c>
      <c r="CE34" s="271" t="e">
        <f t="shared" si="183"/>
        <v>#VALUE!</v>
      </c>
      <c r="CF34" s="271" t="e">
        <f t="shared" si="184"/>
        <v>#VALUE!</v>
      </c>
      <c r="CG34" s="271" t="e">
        <f t="shared" si="185"/>
        <v>#VALUE!</v>
      </c>
      <c r="CH34" s="271" t="e">
        <f t="shared" si="186"/>
        <v>#VALUE!</v>
      </c>
      <c r="CI34" s="271" t="e">
        <f t="shared" si="187"/>
        <v>#VALUE!</v>
      </c>
      <c r="CJ34" s="156" t="e">
        <f t="shared" si="188"/>
        <v>#VALUE!</v>
      </c>
      <c r="CK34" s="337" t="e">
        <f>IF(OR(Y34="NIL",ISERROR(AD34),E34&lt;&gt;Live),"",INDEX(Unique_PIG,MATCH(Y34,PIG_Likelihood_Scale,0),MATCH(AD34,PIG_Impact_Scale,0))*AC34)</f>
        <v>#VALUE!</v>
      </c>
      <c r="CL34" s="271" t="e">
        <f t="shared" si="190"/>
        <v>#VALUE!</v>
      </c>
      <c r="CM34" s="271" t="e">
        <f t="shared" si="191"/>
        <v>#VALUE!</v>
      </c>
      <c r="CN34" s="271" t="e">
        <f t="shared" si="192"/>
        <v>#VALUE!</v>
      </c>
      <c r="CO34" s="271" t="e">
        <f t="shared" si="193"/>
        <v>#VALUE!</v>
      </c>
      <c r="CP34" s="271" t="e">
        <f t="shared" si="194"/>
        <v>#VALUE!</v>
      </c>
      <c r="CQ34" s="271" t="e">
        <f t="shared" si="195"/>
        <v>#VALUE!</v>
      </c>
      <c r="CR34" s="271" t="e">
        <f t="shared" si="196"/>
        <v>#VALUE!</v>
      </c>
      <c r="CS34" s="271" t="e">
        <f t="shared" si="197"/>
        <v>#VALUE!</v>
      </c>
      <c r="CT34" s="271" t="e">
        <f t="shared" si="198"/>
        <v>#VALUE!</v>
      </c>
      <c r="CU34" s="271" t="e">
        <f t="shared" si="199"/>
        <v>#VALUE!</v>
      </c>
      <c r="CV34" s="271" t="e">
        <f t="shared" si="200"/>
        <v>#VALUE!</v>
      </c>
      <c r="CW34" s="271" t="e">
        <f t="shared" si="201"/>
        <v>#VALUE!</v>
      </c>
      <c r="CX34" s="271" t="e">
        <f t="shared" si="202"/>
        <v>#VALUE!</v>
      </c>
      <c r="CY34" s="271" t="e">
        <f t="shared" si="203"/>
        <v>#VALUE!</v>
      </c>
      <c r="CZ34" s="271" t="e">
        <f t="shared" si="204"/>
        <v>#VALUE!</v>
      </c>
      <c r="DA34" s="271" t="e">
        <f t="shared" si="205"/>
        <v>#VALUE!</v>
      </c>
      <c r="DB34" s="271" t="e">
        <f t="shared" si="206"/>
        <v>#VALUE!</v>
      </c>
      <c r="DC34" s="271" t="e">
        <f t="shared" si="207"/>
        <v>#VALUE!</v>
      </c>
      <c r="DD34" s="271" t="e">
        <f t="shared" si="208"/>
        <v>#VALUE!</v>
      </c>
      <c r="DE34" s="271" t="e">
        <f t="shared" si="209"/>
        <v>#VALUE!</v>
      </c>
      <c r="DF34" s="271" t="e">
        <f t="shared" si="210"/>
        <v>#VALUE!</v>
      </c>
      <c r="DG34" s="271" t="e">
        <f t="shared" si="211"/>
        <v>#VALUE!</v>
      </c>
      <c r="DH34" s="271" t="e">
        <f t="shared" si="212"/>
        <v>#VALUE!</v>
      </c>
      <c r="DI34" s="271" t="e">
        <f t="shared" si="213"/>
        <v>#VALUE!</v>
      </c>
      <c r="DJ34" s="271" t="e">
        <f t="shared" si="214"/>
        <v>#VALUE!</v>
      </c>
      <c r="DK34" s="271" t="e">
        <f t="shared" si="215"/>
        <v>#VALUE!</v>
      </c>
      <c r="DL34" s="271" t="e">
        <f t="shared" si="216"/>
        <v>#VALUE!</v>
      </c>
      <c r="DM34" s="271" t="e">
        <f t="shared" si="217"/>
        <v>#VALUE!</v>
      </c>
      <c r="DN34" s="271" t="e">
        <f t="shared" si="218"/>
        <v>#VALUE!</v>
      </c>
      <c r="DO34" s="271" t="e">
        <f t="shared" si="219"/>
        <v>#VALUE!</v>
      </c>
      <c r="DP34" s="271" t="e">
        <f t="shared" si="220"/>
        <v>#VALUE!</v>
      </c>
      <c r="DQ34" s="271" t="e">
        <f t="shared" si="221"/>
        <v>#VALUE!</v>
      </c>
      <c r="DR34" s="271" t="e">
        <f t="shared" si="222"/>
        <v>#VALUE!</v>
      </c>
      <c r="DS34" s="271" t="e">
        <f t="shared" si="223"/>
        <v>#VALUE!</v>
      </c>
      <c r="DT34" s="271" t="e">
        <f t="shared" si="224"/>
        <v>#VALUE!</v>
      </c>
      <c r="DU34" s="271" t="e">
        <f t="shared" si="225"/>
        <v>#VALUE!</v>
      </c>
      <c r="DV34" s="271" t="e">
        <f t="shared" si="226"/>
        <v>#VALUE!</v>
      </c>
      <c r="DW34" s="271" t="e">
        <f t="shared" si="227"/>
        <v>#VALUE!</v>
      </c>
      <c r="DX34" s="271" t="e">
        <f t="shared" si="228"/>
        <v>#VALUE!</v>
      </c>
      <c r="DY34" s="271" t="e">
        <f t="shared" si="229"/>
        <v>#VALUE!</v>
      </c>
      <c r="DZ34" s="271" t="e">
        <f t="shared" si="230"/>
        <v>#VALUE!</v>
      </c>
      <c r="EA34" s="271" t="e">
        <f t="shared" si="231"/>
        <v>#VALUE!</v>
      </c>
      <c r="EB34" s="271" t="e">
        <f t="shared" si="232"/>
        <v>#VALUE!</v>
      </c>
      <c r="EC34" s="271" t="e">
        <f t="shared" si="233"/>
        <v>#VALUE!</v>
      </c>
      <c r="ED34" s="271" t="e">
        <f t="shared" si="234"/>
        <v>#VALUE!</v>
      </c>
      <c r="EE34" s="271" t="e">
        <f t="shared" si="235"/>
        <v>#VALUE!</v>
      </c>
      <c r="EF34" s="271" t="e">
        <f t="shared" si="236"/>
        <v>#VALUE!</v>
      </c>
      <c r="EG34" s="271" t="e">
        <f t="shared" si="237"/>
        <v>#VALUE!</v>
      </c>
      <c r="EH34" s="271" t="e">
        <f t="shared" si="238"/>
        <v>#VALUE!</v>
      </c>
      <c r="EI34" s="338" t="e">
        <f t="shared" si="239"/>
        <v>#VALUE!</v>
      </c>
    </row>
    <row r="35" customHeight="1" ht="16.0">
      <c r="B35" s="323" t="e">
        <f t="shared" si="342"/>
        <v>#REF!</v>
      </c>
      <c r="C35" s="324" t="e">
        <f t="shared" si="343"/>
        <v>#REF!</v>
      </c>
      <c r="D35" s="325" t="e">
        <f t="shared" si="344"/>
        <v>#REF!</v>
      </c>
      <c r="E35" s="326" t="e">
        <f t="shared" si="345"/>
        <v>#REF!</v>
      </c>
      <c r="F35" s="146"/>
      <c r="G35" s="308" t="e">
        <f>IF(AND(P35&lt;&gt;"",E35="Live",D35="Opportunity"),RANK(P35,Current_Score,1)+COUNTIF(P$12:$P35,P35)-1,"")</f>
        <v>#VALUE!</v>
      </c>
      <c r="H35" s="309" t="e">
        <f>IF(AND(P35&lt;&gt;"",E35="Live",D35="Threat"),RANK(P35,Current_Score,0)+COUNTIF(P$12:$P35,P35)-1,"")</f>
        <v>#VALUE!</v>
      </c>
      <c r="I35" s="146"/>
      <c r="J35" s="323" t="e">
        <f>IF(#REF!&gt;=VH_Prob_Value,"VH",IF(#REF!&gt;=H_Prob_Value,"H",IF(#REF!&gt;=M_Prob_Value,"M",IF(#REF!&gt;=L_Prob_Value,"L",IF(ISBLANK(#REF!),"NIL","VL")))))</f>
        <v>#REF!</v>
      </c>
      <c r="K35" s="327" t="e">
        <f t="shared" si="347"/>
        <v>#REF!</v>
      </c>
      <c r="L35" s="327" t="s">
        <v>518</v>
      </c>
      <c r="M35" s="327" t="e">
        <f t="shared" si="348"/>
        <v>#REF!</v>
      </c>
      <c r="N35" s="328" t="e">
        <f t="shared" si="119"/>
        <v>#REF!</v>
      </c>
      <c r="O35" s="271" t="e">
        <f>INDEX(Scale_Names,MAX(IF(K35="",0,MATCH(K35,Scale_Names,0)),IF(L35="",0,MATCH(L35,Scale_Names,0)),IF(M35=0,0,MATCH(M35,Scale_Names,0))),0)</f>
        <v>#REF!</v>
      </c>
      <c r="P35" s="329" t="e">
        <f>IF(OR(J35="NIL",J35="",ISERROR(O35)),"",INDEX(PIG,MATCH(J35,PIG_Likelihood_Scale,0),MATCH(O35,PIG_Impact_Scale,0))*N35)</f>
        <v>#VALUE!</v>
      </c>
      <c r="Q35" s="146"/>
      <c r="R35" s="330" t="e">
        <f>IF(AND(D35=Threat,E35=Live),#REF!,0)</f>
        <v>#VALUE!</v>
      </c>
      <c r="S35" s="331" t="e">
        <f>IF(AND(E35=Live,D35=Threat),#REF!*#REF!*0.01,0)</f>
        <v>#VALUE!</v>
      </c>
      <c r="T35" s="331" t="e">
        <f>IF(AND(E35=Live,D35=Opp),#REF!*#REF!*0.01,0)</f>
        <v>#VALUE!</v>
      </c>
      <c r="U35" s="332" t="e">
        <f t="shared" si="125"/>
        <v>#VALUE!</v>
      </c>
      <c r="V35" s="146"/>
      <c r="W35" s="333" t="e">
        <f>IF(E35=Ret_Rej,0,#REF!)</f>
        <v>#REF!</v>
      </c>
      <c r="X35" s="146"/>
      <c r="Y35" s="320" t="e">
        <f>IF(#REF!&gt;=VH_Prob_Value,"VH",IF(#REF!&gt;=H_Prob_Value,"H",IF(#REF!&gt;=M_Prob_Value,"M",IF(#REF!&gt;=L_Prob_Value,"L",IF(ISBLANK(#REF!),"NIL","VL")))))</f>
        <v>#REF!</v>
      </c>
      <c r="Z35" s="271" t="e">
        <f t="shared" si="354"/>
        <v>#REF!</v>
      </c>
      <c r="AA35" s="271" t="s">
        <v>518</v>
      </c>
      <c r="AB35" s="271" t="e">
        <f t="shared" si="355"/>
        <v>#REF!</v>
      </c>
      <c r="AC35" s="328" t="e">
        <f t="shared" si="131"/>
        <v>#REF!</v>
      </c>
      <c r="AD35" s="271" t="e">
        <f>INDEX(Scale_Names,MAX(IF(Z35="",0,MATCH(Z35,Scale_Names,0)),IF(AA35="",0,MATCH(AA35,Scale_Names,0)),IF(AB35=0,0,MATCH(AB35,Scale_Names,0))),0)</f>
        <v>#REF!</v>
      </c>
      <c r="AE35" s="334" t="e">
        <f>IF(OR(Y35="NIL",ISERROR(AD35)),"",INDEX(PIG,MATCH(Y35,PIG_Likelihood_Scale,0),MATCH(AD35,PIG_Impact_Scale,0))*AC35)</f>
        <v>#VALUE!</v>
      </c>
      <c r="AF35" s="146"/>
      <c r="AG35" s="335" t="e">
        <f>IF(AND(D35=Threat,E35=Live),#REF!,0)</f>
        <v>#VALUE!</v>
      </c>
      <c r="AH35" s="269" t="e">
        <f>IF(AND(E35=Live,D35=Threat),#REF!*#REF!*0.01,0)</f>
        <v>#VALUE!</v>
      </c>
      <c r="AI35" s="269" t="e">
        <f>IF(AND(E35=Live,D35=Opp),#REF!*#REF!*0.01,0)</f>
        <v>#VALUE!</v>
      </c>
      <c r="AJ35" s="336" t="e">
        <f t="shared" si="137"/>
        <v>#VALUE!</v>
      </c>
      <c r="AK35" s="146"/>
      <c r="AL35" s="320" t="e">
        <f>IF(OR(J35="NIL",ISERROR(O35),E35&lt;&gt;Live),"",INDEX(Unique_PIG,MATCH(J35,PIG_Likelihood_Scale,0),MATCH(O35,PIG_Impact_Scale,0))*N35)</f>
        <v>#VALUE!</v>
      </c>
      <c r="AM35" s="271" t="e">
        <f t="shared" si="139"/>
        <v>#VALUE!</v>
      </c>
      <c r="AN35" s="271" t="e">
        <f t="shared" si="140"/>
        <v>#VALUE!</v>
      </c>
      <c r="AO35" s="271" t="e">
        <f t="shared" si="141"/>
        <v>#VALUE!</v>
      </c>
      <c r="AP35" s="271" t="e">
        <f t="shared" si="142"/>
        <v>#VALUE!</v>
      </c>
      <c r="AQ35" s="271" t="e">
        <f t="shared" si="143"/>
        <v>#VALUE!</v>
      </c>
      <c r="AR35" s="271" t="e">
        <f t="shared" si="144"/>
        <v>#VALUE!</v>
      </c>
      <c r="AS35" s="271" t="e">
        <f t="shared" si="145"/>
        <v>#VALUE!</v>
      </c>
      <c r="AT35" s="271" t="e">
        <f t="shared" si="146"/>
        <v>#VALUE!</v>
      </c>
      <c r="AU35" s="271" t="e">
        <f t="shared" si="147"/>
        <v>#VALUE!</v>
      </c>
      <c r="AV35" s="271" t="e">
        <f t="shared" si="148"/>
        <v>#VALUE!</v>
      </c>
      <c r="AW35" s="271" t="e">
        <f t="shared" si="149"/>
        <v>#VALUE!</v>
      </c>
      <c r="AX35" s="271" t="e">
        <f t="shared" si="150"/>
        <v>#VALUE!</v>
      </c>
      <c r="AY35" s="271" t="e">
        <f t="shared" si="151"/>
        <v>#VALUE!</v>
      </c>
      <c r="AZ35" s="271" t="e">
        <f t="shared" si="152"/>
        <v>#VALUE!</v>
      </c>
      <c r="BA35" s="271" t="e">
        <f t="shared" si="153"/>
        <v>#VALUE!</v>
      </c>
      <c r="BB35" s="271" t="e">
        <f t="shared" si="154"/>
        <v>#VALUE!</v>
      </c>
      <c r="BC35" s="271" t="e">
        <f t="shared" si="155"/>
        <v>#VALUE!</v>
      </c>
      <c r="BD35" s="271" t="e">
        <f t="shared" si="156"/>
        <v>#VALUE!</v>
      </c>
      <c r="BE35" s="271" t="e">
        <f t="shared" si="157"/>
        <v>#VALUE!</v>
      </c>
      <c r="BF35" s="271" t="e">
        <f t="shared" si="158"/>
        <v>#VALUE!</v>
      </c>
      <c r="BG35" s="271" t="e">
        <f t="shared" si="159"/>
        <v>#VALUE!</v>
      </c>
      <c r="BH35" s="271" t="e">
        <f t="shared" si="160"/>
        <v>#VALUE!</v>
      </c>
      <c r="BI35" s="271" t="e">
        <f t="shared" si="161"/>
        <v>#VALUE!</v>
      </c>
      <c r="BJ35" s="271" t="e">
        <f t="shared" si="162"/>
        <v>#VALUE!</v>
      </c>
      <c r="BK35" s="271" t="e">
        <f t="shared" si="163"/>
        <v>#VALUE!</v>
      </c>
      <c r="BL35" s="271" t="e">
        <f t="shared" si="164"/>
        <v>#VALUE!</v>
      </c>
      <c r="BM35" s="271" t="e">
        <f t="shared" si="165"/>
        <v>#VALUE!</v>
      </c>
      <c r="BN35" s="271" t="e">
        <f t="shared" si="166"/>
        <v>#VALUE!</v>
      </c>
      <c r="BO35" s="271" t="e">
        <f t="shared" si="167"/>
        <v>#VALUE!</v>
      </c>
      <c r="BP35" s="271" t="e">
        <f t="shared" si="168"/>
        <v>#VALUE!</v>
      </c>
      <c r="BQ35" s="271" t="e">
        <f t="shared" si="169"/>
        <v>#VALUE!</v>
      </c>
      <c r="BR35" s="271" t="e">
        <f t="shared" si="170"/>
        <v>#VALUE!</v>
      </c>
      <c r="BS35" s="271" t="e">
        <f t="shared" si="171"/>
        <v>#VALUE!</v>
      </c>
      <c r="BT35" s="271" t="e">
        <f t="shared" si="172"/>
        <v>#VALUE!</v>
      </c>
      <c r="BU35" s="271" t="e">
        <f t="shared" si="173"/>
        <v>#VALUE!</v>
      </c>
      <c r="BV35" s="271" t="e">
        <f t="shared" si="174"/>
        <v>#VALUE!</v>
      </c>
      <c r="BW35" s="271" t="e">
        <f t="shared" si="175"/>
        <v>#VALUE!</v>
      </c>
      <c r="BX35" s="271" t="e">
        <f t="shared" si="176"/>
        <v>#VALUE!</v>
      </c>
      <c r="BY35" s="271" t="e">
        <f t="shared" si="177"/>
        <v>#VALUE!</v>
      </c>
      <c r="BZ35" s="271" t="e">
        <f t="shared" si="178"/>
        <v>#VALUE!</v>
      </c>
      <c r="CA35" s="271" t="e">
        <f t="shared" si="179"/>
        <v>#VALUE!</v>
      </c>
      <c r="CB35" s="271" t="e">
        <f t="shared" si="180"/>
        <v>#VALUE!</v>
      </c>
      <c r="CC35" s="271" t="e">
        <f t="shared" si="181"/>
        <v>#VALUE!</v>
      </c>
      <c r="CD35" s="271" t="e">
        <f t="shared" si="182"/>
        <v>#VALUE!</v>
      </c>
      <c r="CE35" s="271" t="e">
        <f t="shared" si="183"/>
        <v>#VALUE!</v>
      </c>
      <c r="CF35" s="271" t="e">
        <f t="shared" si="184"/>
        <v>#VALUE!</v>
      </c>
      <c r="CG35" s="271" t="e">
        <f t="shared" si="185"/>
        <v>#VALUE!</v>
      </c>
      <c r="CH35" s="271" t="e">
        <f t="shared" si="186"/>
        <v>#VALUE!</v>
      </c>
      <c r="CI35" s="271" t="e">
        <f t="shared" si="187"/>
        <v>#VALUE!</v>
      </c>
      <c r="CJ35" s="156" t="e">
        <f t="shared" si="188"/>
        <v>#VALUE!</v>
      </c>
      <c r="CK35" s="337" t="e">
        <f>IF(OR(Y35="NIL",ISERROR(AD35),E35&lt;&gt;Live),"",INDEX(Unique_PIG,MATCH(Y35,PIG_Likelihood_Scale,0),MATCH(AD35,PIG_Impact_Scale,0))*AC35)</f>
        <v>#VALUE!</v>
      </c>
      <c r="CL35" s="271" t="e">
        <f t="shared" si="190"/>
        <v>#VALUE!</v>
      </c>
      <c r="CM35" s="271" t="e">
        <f t="shared" si="191"/>
        <v>#VALUE!</v>
      </c>
      <c r="CN35" s="271" t="e">
        <f t="shared" si="192"/>
        <v>#VALUE!</v>
      </c>
      <c r="CO35" s="271" t="e">
        <f t="shared" si="193"/>
        <v>#VALUE!</v>
      </c>
      <c r="CP35" s="271" t="e">
        <f t="shared" si="194"/>
        <v>#VALUE!</v>
      </c>
      <c r="CQ35" s="271" t="e">
        <f t="shared" si="195"/>
        <v>#VALUE!</v>
      </c>
      <c r="CR35" s="271" t="e">
        <f t="shared" si="196"/>
        <v>#VALUE!</v>
      </c>
      <c r="CS35" s="271" t="e">
        <f t="shared" si="197"/>
        <v>#VALUE!</v>
      </c>
      <c r="CT35" s="271" t="e">
        <f t="shared" si="198"/>
        <v>#VALUE!</v>
      </c>
      <c r="CU35" s="271" t="e">
        <f t="shared" si="199"/>
        <v>#VALUE!</v>
      </c>
      <c r="CV35" s="271" t="e">
        <f t="shared" si="200"/>
        <v>#VALUE!</v>
      </c>
      <c r="CW35" s="271" t="e">
        <f t="shared" si="201"/>
        <v>#VALUE!</v>
      </c>
      <c r="CX35" s="271" t="e">
        <f t="shared" si="202"/>
        <v>#VALUE!</v>
      </c>
      <c r="CY35" s="271" t="e">
        <f t="shared" si="203"/>
        <v>#VALUE!</v>
      </c>
      <c r="CZ35" s="271" t="e">
        <f t="shared" si="204"/>
        <v>#VALUE!</v>
      </c>
      <c r="DA35" s="271" t="e">
        <f t="shared" si="205"/>
        <v>#VALUE!</v>
      </c>
      <c r="DB35" s="271" t="e">
        <f t="shared" si="206"/>
        <v>#VALUE!</v>
      </c>
      <c r="DC35" s="271" t="e">
        <f t="shared" si="207"/>
        <v>#VALUE!</v>
      </c>
      <c r="DD35" s="271" t="e">
        <f t="shared" si="208"/>
        <v>#VALUE!</v>
      </c>
      <c r="DE35" s="271" t="e">
        <f t="shared" si="209"/>
        <v>#VALUE!</v>
      </c>
      <c r="DF35" s="271" t="e">
        <f t="shared" si="210"/>
        <v>#VALUE!</v>
      </c>
      <c r="DG35" s="271" t="e">
        <f t="shared" si="211"/>
        <v>#VALUE!</v>
      </c>
      <c r="DH35" s="271" t="e">
        <f t="shared" si="212"/>
        <v>#VALUE!</v>
      </c>
      <c r="DI35" s="271" t="e">
        <f t="shared" si="213"/>
        <v>#VALUE!</v>
      </c>
      <c r="DJ35" s="271" t="e">
        <f t="shared" si="214"/>
        <v>#VALUE!</v>
      </c>
      <c r="DK35" s="271" t="e">
        <f t="shared" si="215"/>
        <v>#VALUE!</v>
      </c>
      <c r="DL35" s="271" t="e">
        <f t="shared" si="216"/>
        <v>#VALUE!</v>
      </c>
      <c r="DM35" s="271" t="e">
        <f t="shared" si="217"/>
        <v>#VALUE!</v>
      </c>
      <c r="DN35" s="271" t="e">
        <f t="shared" si="218"/>
        <v>#VALUE!</v>
      </c>
      <c r="DO35" s="271" t="e">
        <f t="shared" si="219"/>
        <v>#VALUE!</v>
      </c>
      <c r="DP35" s="271" t="e">
        <f t="shared" si="220"/>
        <v>#VALUE!</v>
      </c>
      <c r="DQ35" s="271" t="e">
        <f t="shared" si="221"/>
        <v>#VALUE!</v>
      </c>
      <c r="DR35" s="271" t="e">
        <f t="shared" si="222"/>
        <v>#VALUE!</v>
      </c>
      <c r="DS35" s="271" t="e">
        <f t="shared" si="223"/>
        <v>#VALUE!</v>
      </c>
      <c r="DT35" s="271" t="e">
        <f t="shared" si="224"/>
        <v>#VALUE!</v>
      </c>
      <c r="DU35" s="271" t="e">
        <f t="shared" si="225"/>
        <v>#VALUE!</v>
      </c>
      <c r="DV35" s="271" t="e">
        <f t="shared" si="226"/>
        <v>#VALUE!</v>
      </c>
      <c r="DW35" s="271" t="e">
        <f t="shared" si="227"/>
        <v>#VALUE!</v>
      </c>
      <c r="DX35" s="271" t="e">
        <f t="shared" si="228"/>
        <v>#VALUE!</v>
      </c>
      <c r="DY35" s="271" t="e">
        <f t="shared" si="229"/>
        <v>#VALUE!</v>
      </c>
      <c r="DZ35" s="271" t="e">
        <f t="shared" si="230"/>
        <v>#VALUE!</v>
      </c>
      <c r="EA35" s="271" t="e">
        <f t="shared" si="231"/>
        <v>#VALUE!</v>
      </c>
      <c r="EB35" s="271" t="e">
        <f t="shared" si="232"/>
        <v>#VALUE!</v>
      </c>
      <c r="EC35" s="271" t="e">
        <f t="shared" si="233"/>
        <v>#VALUE!</v>
      </c>
      <c r="ED35" s="271" t="e">
        <f t="shared" si="234"/>
        <v>#VALUE!</v>
      </c>
      <c r="EE35" s="271" t="e">
        <f t="shared" si="235"/>
        <v>#VALUE!</v>
      </c>
      <c r="EF35" s="271" t="e">
        <f t="shared" si="236"/>
        <v>#VALUE!</v>
      </c>
      <c r="EG35" s="271" t="e">
        <f t="shared" si="237"/>
        <v>#VALUE!</v>
      </c>
      <c r="EH35" s="271" t="e">
        <f t="shared" si="238"/>
        <v>#VALUE!</v>
      </c>
      <c r="EI35" s="338" t="e">
        <f t="shared" si="239"/>
        <v>#VALUE!</v>
      </c>
    </row>
    <row r="36" customHeight="1" ht="16.0">
      <c r="B36" s="323" t="e">
        <f t="shared" si="342"/>
        <v>#REF!</v>
      </c>
      <c r="C36" s="324" t="e">
        <f t="shared" si="343"/>
        <v>#REF!</v>
      </c>
      <c r="D36" s="325" t="e">
        <f t="shared" si="344"/>
        <v>#REF!</v>
      </c>
      <c r="E36" s="326" t="e">
        <f t="shared" si="345"/>
        <v>#REF!</v>
      </c>
      <c r="F36" s="146"/>
      <c r="G36" s="308" t="e">
        <f>IF(AND(P36&lt;&gt;"",E36="Live",D36="Opportunity"),RANK(P36,Current_Score,1)+COUNTIF(P$12:$P36,P36)-1,"")</f>
        <v>#VALUE!</v>
      </c>
      <c r="H36" s="309" t="e">
        <f>IF(AND(P36&lt;&gt;"",E36="Live",D36="Threat"),RANK(P36,Current_Score,0)+COUNTIF(P$12:$P36,P36)-1,"")</f>
        <v>#VALUE!</v>
      </c>
      <c r="I36" s="146"/>
      <c r="J36" s="323" t="e">
        <f>IF(#REF!&gt;=VH_Prob_Value,"VH",IF(#REF!&gt;=H_Prob_Value,"H",IF(#REF!&gt;=M_Prob_Value,"M",IF(#REF!&gt;=L_Prob_Value,"L",IF(ISBLANK(#REF!),"NIL","VL")))))</f>
        <v>#REF!</v>
      </c>
      <c r="K36" s="327" t="e">
        <f t="shared" si="347"/>
        <v>#REF!</v>
      </c>
      <c r="L36" s="327" t="s">
        <v>518</v>
      </c>
      <c r="M36" s="327" t="e">
        <f t="shared" si="348"/>
        <v>#REF!</v>
      </c>
      <c r="N36" s="328" t="e">
        <f t="shared" si="119"/>
        <v>#REF!</v>
      </c>
      <c r="O36" s="271" t="e">
        <f>INDEX(Scale_Names,MAX(IF(K36="",0,MATCH(K36,Scale_Names,0)),IF(L36="",0,MATCH(L36,Scale_Names,0)),IF(M36=0,0,MATCH(M36,Scale_Names,0))),0)</f>
        <v>#REF!</v>
      </c>
      <c r="P36" s="329" t="e">
        <f>IF(OR(J36="NIL",J36="",ISERROR(O36)),"",INDEX(PIG,MATCH(J36,PIG_Likelihood_Scale,0),MATCH(O36,PIG_Impact_Scale,0))*N36)</f>
        <v>#VALUE!</v>
      </c>
      <c r="Q36" s="146"/>
      <c r="R36" s="330" t="e">
        <f>IF(AND(D36=Threat,E36=Live),#REF!,0)</f>
        <v>#VALUE!</v>
      </c>
      <c r="S36" s="331" t="e">
        <f>IF(AND(E36=Live,D36=Threat),#REF!*#REF!*0.01,0)</f>
        <v>#VALUE!</v>
      </c>
      <c r="T36" s="331" t="e">
        <f>IF(AND(E36=Live,D36=Opp),#REF!*#REF!*0.01,0)</f>
        <v>#VALUE!</v>
      </c>
      <c r="U36" s="332" t="e">
        <f t="shared" si="125"/>
        <v>#VALUE!</v>
      </c>
      <c r="V36" s="146"/>
      <c r="W36" s="333" t="e">
        <f>IF(E36=Ret_Rej,0,#REF!)</f>
        <v>#REF!</v>
      </c>
      <c r="X36" s="146"/>
      <c r="Y36" s="320" t="e">
        <f>IF(#REF!&gt;=VH_Prob_Value,"VH",IF(#REF!&gt;=H_Prob_Value,"H",IF(#REF!&gt;=M_Prob_Value,"M",IF(#REF!&gt;=L_Prob_Value,"L",IF(ISBLANK(#REF!),"NIL","VL")))))</f>
        <v>#REF!</v>
      </c>
      <c r="Z36" s="271" t="e">
        <f t="shared" si="354"/>
        <v>#REF!</v>
      </c>
      <c r="AA36" s="271" t="s">
        <v>518</v>
      </c>
      <c r="AB36" s="271" t="e">
        <f t="shared" si="355"/>
        <v>#REF!</v>
      </c>
      <c r="AC36" s="328" t="e">
        <f t="shared" si="131"/>
        <v>#REF!</v>
      </c>
      <c r="AD36" s="271" t="e">
        <f>INDEX(Scale_Names,MAX(IF(Z36="",0,MATCH(Z36,Scale_Names,0)),IF(AA36="",0,MATCH(AA36,Scale_Names,0)),IF(AB36=0,0,MATCH(AB36,Scale_Names,0))),0)</f>
        <v>#REF!</v>
      </c>
      <c r="AE36" s="334" t="e">
        <f>IF(OR(Y36="NIL",ISERROR(AD36)),"",INDEX(PIG,MATCH(Y36,PIG_Likelihood_Scale,0),MATCH(AD36,PIG_Impact_Scale,0))*AC36)</f>
        <v>#VALUE!</v>
      </c>
      <c r="AF36" s="146"/>
      <c r="AG36" s="335" t="e">
        <f>IF(AND(D36=Threat,E36=Live),#REF!,0)</f>
        <v>#VALUE!</v>
      </c>
      <c r="AH36" s="269" t="e">
        <f>IF(AND(E36=Live,D36=Threat),#REF!*#REF!*0.01,0)</f>
        <v>#VALUE!</v>
      </c>
      <c r="AI36" s="269" t="e">
        <f>IF(AND(E36=Live,D36=Opp),#REF!*#REF!*0.01,0)</f>
        <v>#VALUE!</v>
      </c>
      <c r="AJ36" s="336" t="e">
        <f t="shared" si="137"/>
        <v>#VALUE!</v>
      </c>
      <c r="AK36" s="146"/>
      <c r="AL36" s="320" t="e">
        <f>IF(OR(J36="NIL",ISERROR(O36),E36&lt;&gt;Live),"",INDEX(Unique_PIG,MATCH(J36,PIG_Likelihood_Scale,0),MATCH(O36,PIG_Impact_Scale,0))*N36)</f>
        <v>#VALUE!</v>
      </c>
      <c r="AM36" s="271" t="e">
        <f t="shared" si="139"/>
        <v>#VALUE!</v>
      </c>
      <c r="AN36" s="271" t="e">
        <f t="shared" si="140"/>
        <v>#VALUE!</v>
      </c>
      <c r="AO36" s="271" t="e">
        <f t="shared" si="141"/>
        <v>#VALUE!</v>
      </c>
      <c r="AP36" s="271" t="e">
        <f t="shared" si="142"/>
        <v>#VALUE!</v>
      </c>
      <c r="AQ36" s="271" t="e">
        <f t="shared" si="143"/>
        <v>#VALUE!</v>
      </c>
      <c r="AR36" s="271" t="e">
        <f t="shared" si="144"/>
        <v>#VALUE!</v>
      </c>
      <c r="AS36" s="271" t="e">
        <f t="shared" si="145"/>
        <v>#VALUE!</v>
      </c>
      <c r="AT36" s="271" t="e">
        <f t="shared" si="146"/>
        <v>#VALUE!</v>
      </c>
      <c r="AU36" s="271" t="e">
        <f t="shared" si="147"/>
        <v>#VALUE!</v>
      </c>
      <c r="AV36" s="271" t="e">
        <f t="shared" si="148"/>
        <v>#VALUE!</v>
      </c>
      <c r="AW36" s="271" t="e">
        <f t="shared" si="149"/>
        <v>#VALUE!</v>
      </c>
      <c r="AX36" s="271" t="e">
        <f t="shared" si="150"/>
        <v>#VALUE!</v>
      </c>
      <c r="AY36" s="271" t="e">
        <f t="shared" si="151"/>
        <v>#VALUE!</v>
      </c>
      <c r="AZ36" s="271" t="e">
        <f t="shared" si="152"/>
        <v>#VALUE!</v>
      </c>
      <c r="BA36" s="271" t="e">
        <f t="shared" si="153"/>
        <v>#VALUE!</v>
      </c>
      <c r="BB36" s="271" t="e">
        <f t="shared" si="154"/>
        <v>#VALUE!</v>
      </c>
      <c r="BC36" s="271" t="e">
        <f t="shared" si="155"/>
        <v>#VALUE!</v>
      </c>
      <c r="BD36" s="271" t="e">
        <f t="shared" si="156"/>
        <v>#VALUE!</v>
      </c>
      <c r="BE36" s="271" t="e">
        <f t="shared" si="157"/>
        <v>#VALUE!</v>
      </c>
      <c r="BF36" s="271" t="e">
        <f t="shared" si="158"/>
        <v>#VALUE!</v>
      </c>
      <c r="BG36" s="271" t="e">
        <f t="shared" si="159"/>
        <v>#VALUE!</v>
      </c>
      <c r="BH36" s="271" t="e">
        <f t="shared" si="160"/>
        <v>#VALUE!</v>
      </c>
      <c r="BI36" s="271" t="e">
        <f t="shared" si="161"/>
        <v>#VALUE!</v>
      </c>
      <c r="BJ36" s="271" t="e">
        <f t="shared" si="162"/>
        <v>#VALUE!</v>
      </c>
      <c r="BK36" s="271" t="e">
        <f t="shared" si="163"/>
        <v>#VALUE!</v>
      </c>
      <c r="BL36" s="271" t="e">
        <f t="shared" si="164"/>
        <v>#VALUE!</v>
      </c>
      <c r="BM36" s="271" t="e">
        <f t="shared" si="165"/>
        <v>#VALUE!</v>
      </c>
      <c r="BN36" s="271" t="e">
        <f t="shared" si="166"/>
        <v>#VALUE!</v>
      </c>
      <c r="BO36" s="271" t="e">
        <f t="shared" si="167"/>
        <v>#VALUE!</v>
      </c>
      <c r="BP36" s="271" t="e">
        <f t="shared" si="168"/>
        <v>#VALUE!</v>
      </c>
      <c r="BQ36" s="271" t="e">
        <f t="shared" si="169"/>
        <v>#VALUE!</v>
      </c>
      <c r="BR36" s="271" t="e">
        <f t="shared" si="170"/>
        <v>#VALUE!</v>
      </c>
      <c r="BS36" s="271" t="e">
        <f t="shared" si="171"/>
        <v>#VALUE!</v>
      </c>
      <c r="BT36" s="271" t="e">
        <f t="shared" si="172"/>
        <v>#VALUE!</v>
      </c>
      <c r="BU36" s="271" t="e">
        <f t="shared" si="173"/>
        <v>#VALUE!</v>
      </c>
      <c r="BV36" s="271" t="e">
        <f t="shared" si="174"/>
        <v>#VALUE!</v>
      </c>
      <c r="BW36" s="271" t="e">
        <f t="shared" si="175"/>
        <v>#VALUE!</v>
      </c>
      <c r="BX36" s="271" t="e">
        <f t="shared" si="176"/>
        <v>#VALUE!</v>
      </c>
      <c r="BY36" s="271" t="e">
        <f t="shared" si="177"/>
        <v>#VALUE!</v>
      </c>
      <c r="BZ36" s="271" t="e">
        <f t="shared" si="178"/>
        <v>#VALUE!</v>
      </c>
      <c r="CA36" s="271" t="e">
        <f t="shared" si="179"/>
        <v>#VALUE!</v>
      </c>
      <c r="CB36" s="271" t="e">
        <f t="shared" si="180"/>
        <v>#VALUE!</v>
      </c>
      <c r="CC36" s="271" t="e">
        <f t="shared" si="181"/>
        <v>#VALUE!</v>
      </c>
      <c r="CD36" s="271" t="e">
        <f t="shared" si="182"/>
        <v>#VALUE!</v>
      </c>
      <c r="CE36" s="271" t="e">
        <f t="shared" si="183"/>
        <v>#VALUE!</v>
      </c>
      <c r="CF36" s="271" t="e">
        <f t="shared" si="184"/>
        <v>#VALUE!</v>
      </c>
      <c r="CG36" s="271" t="e">
        <f t="shared" si="185"/>
        <v>#VALUE!</v>
      </c>
      <c r="CH36" s="271" t="e">
        <f t="shared" si="186"/>
        <v>#VALUE!</v>
      </c>
      <c r="CI36" s="271" t="e">
        <f t="shared" si="187"/>
        <v>#VALUE!</v>
      </c>
      <c r="CJ36" s="156" t="e">
        <f t="shared" si="188"/>
        <v>#VALUE!</v>
      </c>
      <c r="CK36" s="337" t="e">
        <f>IF(OR(Y36="NIL",ISERROR(AD36),E36&lt;&gt;Live),"",INDEX(Unique_PIG,MATCH(Y36,PIG_Likelihood_Scale,0),MATCH(AD36,PIG_Impact_Scale,0))*AC36)</f>
        <v>#VALUE!</v>
      </c>
      <c r="CL36" s="271" t="e">
        <f t="shared" si="190"/>
        <v>#VALUE!</v>
      </c>
      <c r="CM36" s="271" t="e">
        <f t="shared" si="191"/>
        <v>#VALUE!</v>
      </c>
      <c r="CN36" s="271" t="e">
        <f t="shared" si="192"/>
        <v>#VALUE!</v>
      </c>
      <c r="CO36" s="271" t="e">
        <f t="shared" si="193"/>
        <v>#VALUE!</v>
      </c>
      <c r="CP36" s="271" t="e">
        <f t="shared" si="194"/>
        <v>#VALUE!</v>
      </c>
      <c r="CQ36" s="271" t="e">
        <f t="shared" si="195"/>
        <v>#VALUE!</v>
      </c>
      <c r="CR36" s="271" t="e">
        <f t="shared" si="196"/>
        <v>#VALUE!</v>
      </c>
      <c r="CS36" s="271" t="e">
        <f t="shared" si="197"/>
        <v>#VALUE!</v>
      </c>
      <c r="CT36" s="271" t="e">
        <f t="shared" si="198"/>
        <v>#VALUE!</v>
      </c>
      <c r="CU36" s="271" t="e">
        <f t="shared" si="199"/>
        <v>#VALUE!</v>
      </c>
      <c r="CV36" s="271" t="e">
        <f t="shared" si="200"/>
        <v>#VALUE!</v>
      </c>
      <c r="CW36" s="271" t="e">
        <f t="shared" si="201"/>
        <v>#VALUE!</v>
      </c>
      <c r="CX36" s="271" t="e">
        <f t="shared" si="202"/>
        <v>#VALUE!</v>
      </c>
      <c r="CY36" s="271" t="e">
        <f t="shared" si="203"/>
        <v>#VALUE!</v>
      </c>
      <c r="CZ36" s="271" t="e">
        <f t="shared" si="204"/>
        <v>#VALUE!</v>
      </c>
      <c r="DA36" s="271" t="e">
        <f t="shared" si="205"/>
        <v>#VALUE!</v>
      </c>
      <c r="DB36" s="271" t="e">
        <f t="shared" si="206"/>
        <v>#VALUE!</v>
      </c>
      <c r="DC36" s="271" t="e">
        <f t="shared" si="207"/>
        <v>#VALUE!</v>
      </c>
      <c r="DD36" s="271" t="e">
        <f t="shared" si="208"/>
        <v>#VALUE!</v>
      </c>
      <c r="DE36" s="271" t="e">
        <f t="shared" si="209"/>
        <v>#VALUE!</v>
      </c>
      <c r="DF36" s="271" t="e">
        <f t="shared" si="210"/>
        <v>#VALUE!</v>
      </c>
      <c r="DG36" s="271" t="e">
        <f t="shared" si="211"/>
        <v>#VALUE!</v>
      </c>
      <c r="DH36" s="271" t="e">
        <f t="shared" si="212"/>
        <v>#VALUE!</v>
      </c>
      <c r="DI36" s="271" t="e">
        <f t="shared" si="213"/>
        <v>#VALUE!</v>
      </c>
      <c r="DJ36" s="271" t="e">
        <f t="shared" si="214"/>
        <v>#VALUE!</v>
      </c>
      <c r="DK36" s="271" t="e">
        <f t="shared" si="215"/>
        <v>#VALUE!</v>
      </c>
      <c r="DL36" s="271" t="e">
        <f t="shared" si="216"/>
        <v>#VALUE!</v>
      </c>
      <c r="DM36" s="271" t="e">
        <f t="shared" si="217"/>
        <v>#VALUE!</v>
      </c>
      <c r="DN36" s="271" t="e">
        <f t="shared" si="218"/>
        <v>#VALUE!</v>
      </c>
      <c r="DO36" s="271" t="e">
        <f t="shared" si="219"/>
        <v>#VALUE!</v>
      </c>
      <c r="DP36" s="271" t="e">
        <f t="shared" si="220"/>
        <v>#VALUE!</v>
      </c>
      <c r="DQ36" s="271" t="e">
        <f t="shared" si="221"/>
        <v>#VALUE!</v>
      </c>
      <c r="DR36" s="271" t="e">
        <f t="shared" si="222"/>
        <v>#VALUE!</v>
      </c>
      <c r="DS36" s="271" t="e">
        <f t="shared" si="223"/>
        <v>#VALUE!</v>
      </c>
      <c r="DT36" s="271" t="e">
        <f t="shared" si="224"/>
        <v>#VALUE!</v>
      </c>
      <c r="DU36" s="271" t="e">
        <f t="shared" si="225"/>
        <v>#VALUE!</v>
      </c>
      <c r="DV36" s="271" t="e">
        <f t="shared" si="226"/>
        <v>#VALUE!</v>
      </c>
      <c r="DW36" s="271" t="e">
        <f t="shared" si="227"/>
        <v>#VALUE!</v>
      </c>
      <c r="DX36" s="271" t="e">
        <f t="shared" si="228"/>
        <v>#VALUE!</v>
      </c>
      <c r="DY36" s="271" t="e">
        <f t="shared" si="229"/>
        <v>#VALUE!</v>
      </c>
      <c r="DZ36" s="271" t="e">
        <f t="shared" si="230"/>
        <v>#VALUE!</v>
      </c>
      <c r="EA36" s="271" t="e">
        <f t="shared" si="231"/>
        <v>#VALUE!</v>
      </c>
      <c r="EB36" s="271" t="e">
        <f t="shared" si="232"/>
        <v>#VALUE!</v>
      </c>
      <c r="EC36" s="271" t="e">
        <f t="shared" si="233"/>
        <v>#VALUE!</v>
      </c>
      <c r="ED36" s="271" t="e">
        <f t="shared" si="234"/>
        <v>#VALUE!</v>
      </c>
      <c r="EE36" s="271" t="e">
        <f t="shared" si="235"/>
        <v>#VALUE!</v>
      </c>
      <c r="EF36" s="271" t="e">
        <f t="shared" si="236"/>
        <v>#VALUE!</v>
      </c>
      <c r="EG36" s="271" t="e">
        <f t="shared" si="237"/>
        <v>#VALUE!</v>
      </c>
      <c r="EH36" s="271" t="e">
        <f t="shared" si="238"/>
        <v>#VALUE!</v>
      </c>
      <c r="EI36" s="338" t="e">
        <f t="shared" si="239"/>
        <v>#VALUE!</v>
      </c>
    </row>
    <row r="37" customHeight="1" ht="16.0">
      <c r="B37" s="323" t="e">
        <f t="shared" si="342"/>
        <v>#REF!</v>
      </c>
      <c r="C37" s="324" t="e">
        <f t="shared" si="343"/>
        <v>#REF!</v>
      </c>
      <c r="D37" s="325" t="e">
        <f t="shared" si="344"/>
        <v>#REF!</v>
      </c>
      <c r="E37" s="326" t="e">
        <f t="shared" si="345"/>
        <v>#REF!</v>
      </c>
      <c r="F37" s="146"/>
      <c r="G37" s="308" t="e">
        <f>IF(AND(P37&lt;&gt;"",E37="Live",D37="Opportunity"),RANK(P37,Current_Score,1)+COUNTIF(P$12:$P37,P37)-1,"")</f>
        <v>#VALUE!</v>
      </c>
      <c r="H37" s="309" t="e">
        <f>IF(AND(P37&lt;&gt;"",E37="Live",D37="Threat"),RANK(P37,Current_Score,0)+COUNTIF(P$12:$P37,P37)-1,"")</f>
        <v>#VALUE!</v>
      </c>
      <c r="I37" s="146"/>
      <c r="J37" s="323" t="e">
        <f>IF(#REF!&gt;=VH_Prob_Value,"VH",IF(#REF!&gt;=H_Prob_Value,"H",IF(#REF!&gt;=M_Prob_Value,"M",IF(#REF!&gt;=L_Prob_Value,"L",IF(ISBLANK(#REF!),"NIL","VL")))))</f>
        <v>#REF!</v>
      </c>
      <c r="K37" s="327" t="e">
        <f t="shared" si="347"/>
        <v>#REF!</v>
      </c>
      <c r="L37" s="327" t="s">
        <v>518</v>
      </c>
      <c r="M37" s="327" t="e">
        <f t="shared" si="348"/>
        <v>#REF!</v>
      </c>
      <c r="N37" s="328" t="e">
        <f t="shared" si="119"/>
        <v>#REF!</v>
      </c>
      <c r="O37" s="271" t="e">
        <f>INDEX(Scale_Names,MAX(IF(K37="",0,MATCH(K37,Scale_Names,0)),IF(L37="",0,MATCH(L37,Scale_Names,0)),IF(M37=0,0,MATCH(M37,Scale_Names,0))),0)</f>
        <v>#REF!</v>
      </c>
      <c r="P37" s="329" t="e">
        <f>IF(OR(J37="NIL",J37="",ISERROR(O37)),"",INDEX(PIG,MATCH(J37,PIG_Likelihood_Scale,0),MATCH(O37,PIG_Impact_Scale,0))*N37)</f>
        <v>#VALUE!</v>
      </c>
      <c r="Q37" s="146"/>
      <c r="R37" s="330" t="e">
        <f>IF(AND(D37=Threat,E37=Live),#REF!,0)</f>
        <v>#VALUE!</v>
      </c>
      <c r="S37" s="331" t="e">
        <f>IF(AND(E37=Live,D37=Threat),#REF!*#REF!*0.01,0)</f>
        <v>#VALUE!</v>
      </c>
      <c r="T37" s="331" t="e">
        <f>IF(AND(E37=Live,D37=Opp),#REF!*#REF!*0.01,0)</f>
        <v>#VALUE!</v>
      </c>
      <c r="U37" s="332" t="e">
        <f t="shared" si="125"/>
        <v>#VALUE!</v>
      </c>
      <c r="V37" s="146"/>
      <c r="W37" s="333" t="e">
        <f>IF(E37=Ret_Rej,0,#REF!)</f>
        <v>#REF!</v>
      </c>
      <c r="X37" s="146"/>
      <c r="Y37" s="320" t="e">
        <f>IF(#REF!&gt;=VH_Prob_Value,"VH",IF(#REF!&gt;=H_Prob_Value,"H",IF(#REF!&gt;=M_Prob_Value,"M",IF(#REF!&gt;=L_Prob_Value,"L",IF(ISBLANK(#REF!),"NIL","VL")))))</f>
        <v>#REF!</v>
      </c>
      <c r="Z37" s="271" t="e">
        <f t="shared" si="354"/>
        <v>#REF!</v>
      </c>
      <c r="AA37" s="271" t="s">
        <v>518</v>
      </c>
      <c r="AB37" s="271" t="e">
        <f t="shared" si="355"/>
        <v>#REF!</v>
      </c>
      <c r="AC37" s="328" t="e">
        <f t="shared" si="131"/>
        <v>#REF!</v>
      </c>
      <c r="AD37" s="271" t="e">
        <f>INDEX(Scale_Names,MAX(IF(Z37="",0,MATCH(Z37,Scale_Names,0)),IF(AA37="",0,MATCH(AA37,Scale_Names,0)),IF(AB37=0,0,MATCH(AB37,Scale_Names,0))),0)</f>
        <v>#REF!</v>
      </c>
      <c r="AE37" s="334" t="e">
        <f>IF(OR(Y37="NIL",ISERROR(AD37)),"",INDEX(PIG,MATCH(Y37,PIG_Likelihood_Scale,0),MATCH(AD37,PIG_Impact_Scale,0))*AC37)</f>
        <v>#VALUE!</v>
      </c>
      <c r="AF37" s="146"/>
      <c r="AG37" s="335" t="e">
        <f>IF(AND(D37=Threat,E37=Live),#REF!,0)</f>
        <v>#VALUE!</v>
      </c>
      <c r="AH37" s="269" t="e">
        <f>IF(AND(E37=Live,D37=Threat),#REF!*#REF!*0.01,0)</f>
        <v>#VALUE!</v>
      </c>
      <c r="AI37" s="269" t="e">
        <f>IF(AND(E37=Live,D37=Opp),#REF!*#REF!*0.01,0)</f>
        <v>#VALUE!</v>
      </c>
      <c r="AJ37" s="336" t="e">
        <f t="shared" si="137"/>
        <v>#VALUE!</v>
      </c>
      <c r="AK37" s="146"/>
      <c r="AL37" s="320" t="e">
        <f>IF(OR(J37="NIL",ISERROR(O37),E37&lt;&gt;Live),"",INDEX(Unique_PIG,MATCH(J37,PIG_Likelihood_Scale,0),MATCH(O37,PIG_Impact_Scale,0))*N37)</f>
        <v>#VALUE!</v>
      </c>
      <c r="AM37" s="271" t="e">
        <f t="shared" si="139"/>
        <v>#VALUE!</v>
      </c>
      <c r="AN37" s="271" t="e">
        <f t="shared" si="140"/>
        <v>#VALUE!</v>
      </c>
      <c r="AO37" s="271" t="e">
        <f t="shared" si="141"/>
        <v>#VALUE!</v>
      </c>
      <c r="AP37" s="271" t="e">
        <f t="shared" si="142"/>
        <v>#VALUE!</v>
      </c>
      <c r="AQ37" s="271" t="e">
        <f t="shared" si="143"/>
        <v>#VALUE!</v>
      </c>
      <c r="AR37" s="271" t="e">
        <f t="shared" si="144"/>
        <v>#VALUE!</v>
      </c>
      <c r="AS37" s="271" t="e">
        <f t="shared" si="145"/>
        <v>#VALUE!</v>
      </c>
      <c r="AT37" s="271" t="e">
        <f t="shared" si="146"/>
        <v>#VALUE!</v>
      </c>
      <c r="AU37" s="271" t="e">
        <f t="shared" si="147"/>
        <v>#VALUE!</v>
      </c>
      <c r="AV37" s="271" t="e">
        <f t="shared" si="148"/>
        <v>#VALUE!</v>
      </c>
      <c r="AW37" s="271" t="e">
        <f t="shared" si="149"/>
        <v>#VALUE!</v>
      </c>
      <c r="AX37" s="271" t="e">
        <f t="shared" si="150"/>
        <v>#VALUE!</v>
      </c>
      <c r="AY37" s="271" t="e">
        <f t="shared" si="151"/>
        <v>#VALUE!</v>
      </c>
      <c r="AZ37" s="271" t="e">
        <f t="shared" si="152"/>
        <v>#VALUE!</v>
      </c>
      <c r="BA37" s="271" t="e">
        <f t="shared" si="153"/>
        <v>#VALUE!</v>
      </c>
      <c r="BB37" s="271" t="e">
        <f t="shared" si="154"/>
        <v>#VALUE!</v>
      </c>
      <c r="BC37" s="271" t="e">
        <f t="shared" si="155"/>
        <v>#VALUE!</v>
      </c>
      <c r="BD37" s="271" t="e">
        <f t="shared" si="156"/>
        <v>#VALUE!</v>
      </c>
      <c r="BE37" s="271" t="e">
        <f t="shared" si="157"/>
        <v>#VALUE!</v>
      </c>
      <c r="BF37" s="271" t="e">
        <f t="shared" si="158"/>
        <v>#VALUE!</v>
      </c>
      <c r="BG37" s="271" t="e">
        <f t="shared" si="159"/>
        <v>#VALUE!</v>
      </c>
      <c r="BH37" s="271" t="e">
        <f t="shared" si="160"/>
        <v>#VALUE!</v>
      </c>
      <c r="BI37" s="271" t="e">
        <f t="shared" si="161"/>
        <v>#VALUE!</v>
      </c>
      <c r="BJ37" s="271" t="e">
        <f t="shared" si="162"/>
        <v>#VALUE!</v>
      </c>
      <c r="BK37" s="271" t="e">
        <f t="shared" si="163"/>
        <v>#VALUE!</v>
      </c>
      <c r="BL37" s="271" t="e">
        <f t="shared" si="164"/>
        <v>#VALUE!</v>
      </c>
      <c r="BM37" s="271" t="e">
        <f t="shared" si="165"/>
        <v>#VALUE!</v>
      </c>
      <c r="BN37" s="271" t="e">
        <f t="shared" si="166"/>
        <v>#VALUE!</v>
      </c>
      <c r="BO37" s="271" t="e">
        <f t="shared" si="167"/>
        <v>#VALUE!</v>
      </c>
      <c r="BP37" s="271" t="e">
        <f t="shared" si="168"/>
        <v>#VALUE!</v>
      </c>
      <c r="BQ37" s="271" t="e">
        <f t="shared" si="169"/>
        <v>#VALUE!</v>
      </c>
      <c r="BR37" s="271" t="e">
        <f t="shared" si="170"/>
        <v>#VALUE!</v>
      </c>
      <c r="BS37" s="271" t="e">
        <f t="shared" si="171"/>
        <v>#VALUE!</v>
      </c>
      <c r="BT37" s="271" t="e">
        <f t="shared" si="172"/>
        <v>#VALUE!</v>
      </c>
      <c r="BU37" s="271" t="e">
        <f t="shared" si="173"/>
        <v>#VALUE!</v>
      </c>
      <c r="BV37" s="271" t="e">
        <f t="shared" si="174"/>
        <v>#VALUE!</v>
      </c>
      <c r="BW37" s="271" t="e">
        <f t="shared" si="175"/>
        <v>#VALUE!</v>
      </c>
      <c r="BX37" s="271" t="e">
        <f t="shared" si="176"/>
        <v>#VALUE!</v>
      </c>
      <c r="BY37" s="271" t="e">
        <f t="shared" si="177"/>
        <v>#VALUE!</v>
      </c>
      <c r="BZ37" s="271" t="e">
        <f t="shared" si="178"/>
        <v>#VALUE!</v>
      </c>
      <c r="CA37" s="271" t="e">
        <f t="shared" si="179"/>
        <v>#VALUE!</v>
      </c>
      <c r="CB37" s="271" t="e">
        <f t="shared" si="180"/>
        <v>#VALUE!</v>
      </c>
      <c r="CC37" s="271" t="e">
        <f t="shared" si="181"/>
        <v>#VALUE!</v>
      </c>
      <c r="CD37" s="271" t="e">
        <f t="shared" si="182"/>
        <v>#VALUE!</v>
      </c>
      <c r="CE37" s="271" t="e">
        <f t="shared" si="183"/>
        <v>#VALUE!</v>
      </c>
      <c r="CF37" s="271" t="e">
        <f t="shared" si="184"/>
        <v>#VALUE!</v>
      </c>
      <c r="CG37" s="271" t="e">
        <f t="shared" si="185"/>
        <v>#VALUE!</v>
      </c>
      <c r="CH37" s="271" t="e">
        <f t="shared" si="186"/>
        <v>#VALUE!</v>
      </c>
      <c r="CI37" s="271" t="e">
        <f t="shared" si="187"/>
        <v>#VALUE!</v>
      </c>
      <c r="CJ37" s="156" t="e">
        <f t="shared" si="188"/>
        <v>#VALUE!</v>
      </c>
      <c r="CK37" s="337" t="e">
        <f>IF(OR(Y37="NIL",ISERROR(AD37),E37&lt;&gt;Live),"",INDEX(Unique_PIG,MATCH(Y37,PIG_Likelihood_Scale,0),MATCH(AD37,PIG_Impact_Scale,0))*AC37)</f>
        <v>#VALUE!</v>
      </c>
      <c r="CL37" s="271" t="e">
        <f t="shared" si="190"/>
        <v>#VALUE!</v>
      </c>
      <c r="CM37" s="271" t="e">
        <f t="shared" si="191"/>
        <v>#VALUE!</v>
      </c>
      <c r="CN37" s="271" t="e">
        <f t="shared" si="192"/>
        <v>#VALUE!</v>
      </c>
      <c r="CO37" s="271" t="e">
        <f t="shared" si="193"/>
        <v>#VALUE!</v>
      </c>
      <c r="CP37" s="271" t="e">
        <f t="shared" si="194"/>
        <v>#VALUE!</v>
      </c>
      <c r="CQ37" s="271" t="e">
        <f t="shared" si="195"/>
        <v>#VALUE!</v>
      </c>
      <c r="CR37" s="271" t="e">
        <f t="shared" si="196"/>
        <v>#VALUE!</v>
      </c>
      <c r="CS37" s="271" t="e">
        <f t="shared" si="197"/>
        <v>#VALUE!</v>
      </c>
      <c r="CT37" s="271" t="e">
        <f t="shared" si="198"/>
        <v>#VALUE!</v>
      </c>
      <c r="CU37" s="271" t="e">
        <f t="shared" si="199"/>
        <v>#VALUE!</v>
      </c>
      <c r="CV37" s="271" t="e">
        <f t="shared" si="200"/>
        <v>#VALUE!</v>
      </c>
      <c r="CW37" s="271" t="e">
        <f t="shared" si="201"/>
        <v>#VALUE!</v>
      </c>
      <c r="CX37" s="271" t="e">
        <f t="shared" si="202"/>
        <v>#VALUE!</v>
      </c>
      <c r="CY37" s="271" t="e">
        <f t="shared" si="203"/>
        <v>#VALUE!</v>
      </c>
      <c r="CZ37" s="271" t="e">
        <f t="shared" si="204"/>
        <v>#VALUE!</v>
      </c>
      <c r="DA37" s="271" t="e">
        <f t="shared" si="205"/>
        <v>#VALUE!</v>
      </c>
      <c r="DB37" s="271" t="e">
        <f t="shared" si="206"/>
        <v>#VALUE!</v>
      </c>
      <c r="DC37" s="271" t="e">
        <f t="shared" si="207"/>
        <v>#VALUE!</v>
      </c>
      <c r="DD37" s="271" t="e">
        <f t="shared" si="208"/>
        <v>#VALUE!</v>
      </c>
      <c r="DE37" s="271" t="e">
        <f t="shared" si="209"/>
        <v>#VALUE!</v>
      </c>
      <c r="DF37" s="271" t="e">
        <f t="shared" si="210"/>
        <v>#VALUE!</v>
      </c>
      <c r="DG37" s="271" t="e">
        <f t="shared" si="211"/>
        <v>#VALUE!</v>
      </c>
      <c r="DH37" s="271" t="e">
        <f t="shared" si="212"/>
        <v>#VALUE!</v>
      </c>
      <c r="DI37" s="271" t="e">
        <f t="shared" si="213"/>
        <v>#VALUE!</v>
      </c>
      <c r="DJ37" s="271" t="e">
        <f t="shared" si="214"/>
        <v>#VALUE!</v>
      </c>
      <c r="DK37" s="271" t="e">
        <f t="shared" si="215"/>
        <v>#VALUE!</v>
      </c>
      <c r="DL37" s="271" t="e">
        <f t="shared" si="216"/>
        <v>#VALUE!</v>
      </c>
      <c r="DM37" s="271" t="e">
        <f t="shared" si="217"/>
        <v>#VALUE!</v>
      </c>
      <c r="DN37" s="271" t="e">
        <f t="shared" si="218"/>
        <v>#VALUE!</v>
      </c>
      <c r="DO37" s="271" t="e">
        <f t="shared" si="219"/>
        <v>#VALUE!</v>
      </c>
      <c r="DP37" s="271" t="e">
        <f t="shared" si="220"/>
        <v>#VALUE!</v>
      </c>
      <c r="DQ37" s="271" t="e">
        <f t="shared" si="221"/>
        <v>#VALUE!</v>
      </c>
      <c r="DR37" s="271" t="e">
        <f t="shared" si="222"/>
        <v>#VALUE!</v>
      </c>
      <c r="DS37" s="271" t="e">
        <f t="shared" si="223"/>
        <v>#VALUE!</v>
      </c>
      <c r="DT37" s="271" t="e">
        <f t="shared" si="224"/>
        <v>#VALUE!</v>
      </c>
      <c r="DU37" s="271" t="e">
        <f t="shared" si="225"/>
        <v>#VALUE!</v>
      </c>
      <c r="DV37" s="271" t="e">
        <f t="shared" si="226"/>
        <v>#VALUE!</v>
      </c>
      <c r="DW37" s="271" t="e">
        <f t="shared" si="227"/>
        <v>#VALUE!</v>
      </c>
      <c r="DX37" s="271" t="e">
        <f t="shared" si="228"/>
        <v>#VALUE!</v>
      </c>
      <c r="DY37" s="271" t="e">
        <f t="shared" si="229"/>
        <v>#VALUE!</v>
      </c>
      <c r="DZ37" s="271" t="e">
        <f t="shared" si="230"/>
        <v>#VALUE!</v>
      </c>
      <c r="EA37" s="271" t="e">
        <f t="shared" si="231"/>
        <v>#VALUE!</v>
      </c>
      <c r="EB37" s="271" t="e">
        <f t="shared" si="232"/>
        <v>#VALUE!</v>
      </c>
      <c r="EC37" s="271" t="e">
        <f t="shared" si="233"/>
        <v>#VALUE!</v>
      </c>
      <c r="ED37" s="271" t="e">
        <f t="shared" si="234"/>
        <v>#VALUE!</v>
      </c>
      <c r="EE37" s="271" t="e">
        <f t="shared" si="235"/>
        <v>#VALUE!</v>
      </c>
      <c r="EF37" s="271" t="e">
        <f t="shared" si="236"/>
        <v>#VALUE!</v>
      </c>
      <c r="EG37" s="271" t="e">
        <f t="shared" si="237"/>
        <v>#VALUE!</v>
      </c>
      <c r="EH37" s="271" t="e">
        <f t="shared" si="238"/>
        <v>#VALUE!</v>
      </c>
      <c r="EI37" s="338" t="e">
        <f t="shared" si="239"/>
        <v>#VALUE!</v>
      </c>
    </row>
    <row r="38" customHeight="1" ht="16.0">
      <c r="B38" s="323" t="e">
        <f t="shared" si="342"/>
        <v>#REF!</v>
      </c>
      <c r="C38" s="324" t="e">
        <f t="shared" si="343"/>
        <v>#REF!</v>
      </c>
      <c r="D38" s="325" t="e">
        <f t="shared" si="344"/>
        <v>#REF!</v>
      </c>
      <c r="E38" s="326" t="e">
        <f t="shared" si="345"/>
        <v>#REF!</v>
      </c>
      <c r="F38" s="146"/>
      <c r="G38" s="308" t="e">
        <f>IF(AND(P38&lt;&gt;"",E38="Live",D38="Opportunity"),RANK(P38,Current_Score,1)+COUNTIF(P$12:$P38,P38)-1,"")</f>
        <v>#VALUE!</v>
      </c>
      <c r="H38" s="309" t="e">
        <f>IF(AND(P38&lt;&gt;"",E38="Live",D38="Threat"),RANK(P38,Current_Score,0)+COUNTIF(P$12:$P38,P38)-1,"")</f>
        <v>#VALUE!</v>
      </c>
      <c r="I38" s="146"/>
      <c r="J38" s="323" t="e">
        <f>IF(#REF!&gt;=VH_Prob_Value,"VH",IF(#REF!&gt;=H_Prob_Value,"H",IF(#REF!&gt;=M_Prob_Value,"M",IF(#REF!&gt;=L_Prob_Value,"L",IF(ISBLANK(#REF!),"NIL","VL")))))</f>
        <v>#REF!</v>
      </c>
      <c r="K38" s="327" t="e">
        <f t="shared" si="347"/>
        <v>#REF!</v>
      </c>
      <c r="L38" s="327" t="s">
        <v>518</v>
      </c>
      <c r="M38" s="327" t="e">
        <f t="shared" si="348"/>
        <v>#REF!</v>
      </c>
      <c r="N38" s="328" t="e">
        <f t="shared" si="119"/>
        <v>#REF!</v>
      </c>
      <c r="O38" s="271" t="e">
        <f>INDEX(Scale_Names,MAX(IF(K38="",0,MATCH(K38,Scale_Names,0)),IF(L38="",0,MATCH(L38,Scale_Names,0)),IF(M38=0,0,MATCH(M38,Scale_Names,0))),0)</f>
        <v>#REF!</v>
      </c>
      <c r="P38" s="329" t="e">
        <f>IF(OR(J38="NIL",J38="",ISERROR(O38)),"",INDEX(PIG,MATCH(J38,PIG_Likelihood_Scale,0),MATCH(O38,PIG_Impact_Scale,0))*N38)</f>
        <v>#VALUE!</v>
      </c>
      <c r="Q38" s="146"/>
      <c r="R38" s="330" t="e">
        <f>IF(AND(D38=Threat,E38=Live),#REF!,0)</f>
        <v>#VALUE!</v>
      </c>
      <c r="S38" s="331" t="e">
        <f>IF(AND(E38=Live,D38=Threat),#REF!*#REF!*0.01,0)</f>
        <v>#VALUE!</v>
      </c>
      <c r="T38" s="331" t="e">
        <f>IF(AND(E38=Live,D38=Opp),#REF!*#REF!*0.01,0)</f>
        <v>#VALUE!</v>
      </c>
      <c r="U38" s="332" t="e">
        <f t="shared" si="125"/>
        <v>#VALUE!</v>
      </c>
      <c r="V38" s="146"/>
      <c r="W38" s="333" t="e">
        <f>IF(E38=Ret_Rej,0,#REF!)</f>
        <v>#REF!</v>
      </c>
      <c r="X38" s="146"/>
      <c r="Y38" s="320" t="e">
        <f>IF(#REF!&gt;=VH_Prob_Value,"VH",IF(#REF!&gt;=H_Prob_Value,"H",IF(#REF!&gt;=M_Prob_Value,"M",IF(#REF!&gt;=L_Prob_Value,"L",IF(ISBLANK(#REF!),"NIL","VL")))))</f>
        <v>#REF!</v>
      </c>
      <c r="Z38" s="271" t="e">
        <f t="shared" si="354"/>
        <v>#REF!</v>
      </c>
      <c r="AA38" s="271" t="s">
        <v>518</v>
      </c>
      <c r="AB38" s="271" t="e">
        <f t="shared" si="355"/>
        <v>#REF!</v>
      </c>
      <c r="AC38" s="328" t="e">
        <f t="shared" si="131"/>
        <v>#REF!</v>
      </c>
      <c r="AD38" s="271" t="e">
        <f>INDEX(Scale_Names,MAX(IF(Z38="",0,MATCH(Z38,Scale_Names,0)),IF(AA38="",0,MATCH(AA38,Scale_Names,0)),IF(AB38=0,0,MATCH(AB38,Scale_Names,0))),0)</f>
        <v>#REF!</v>
      </c>
      <c r="AE38" s="334" t="e">
        <f>IF(OR(Y38="NIL",ISERROR(AD38)),"",INDEX(PIG,MATCH(Y38,PIG_Likelihood_Scale,0),MATCH(AD38,PIG_Impact_Scale,0))*AC38)</f>
        <v>#VALUE!</v>
      </c>
      <c r="AF38" s="146"/>
      <c r="AG38" s="335" t="e">
        <f>IF(AND(D38=Threat,E38=Live),#REF!,0)</f>
        <v>#VALUE!</v>
      </c>
      <c r="AH38" s="269" t="e">
        <f>IF(AND(E38=Live,D38=Threat),#REF!*#REF!*0.01,0)</f>
        <v>#VALUE!</v>
      </c>
      <c r="AI38" s="269" t="e">
        <f>IF(AND(E38=Live,D38=Opp),#REF!*#REF!*0.01,0)</f>
        <v>#VALUE!</v>
      </c>
      <c r="AJ38" s="336" t="e">
        <f t="shared" si="137"/>
        <v>#VALUE!</v>
      </c>
      <c r="AK38" s="146"/>
      <c r="AL38" s="320" t="e">
        <f>IF(OR(J38="NIL",ISERROR(O38),E38&lt;&gt;Live),"",INDEX(Unique_PIG,MATCH(J38,PIG_Likelihood_Scale,0),MATCH(O38,PIG_Impact_Scale,0))*N38)</f>
        <v>#VALUE!</v>
      </c>
      <c r="AM38" s="271" t="e">
        <f t="shared" si="139"/>
        <v>#VALUE!</v>
      </c>
      <c r="AN38" s="271" t="e">
        <f t="shared" si="140"/>
        <v>#VALUE!</v>
      </c>
      <c r="AO38" s="271" t="e">
        <f t="shared" si="141"/>
        <v>#VALUE!</v>
      </c>
      <c r="AP38" s="271" t="e">
        <f t="shared" si="142"/>
        <v>#VALUE!</v>
      </c>
      <c r="AQ38" s="271" t="e">
        <f t="shared" si="143"/>
        <v>#VALUE!</v>
      </c>
      <c r="AR38" s="271" t="e">
        <f t="shared" si="144"/>
        <v>#VALUE!</v>
      </c>
      <c r="AS38" s="271" t="e">
        <f t="shared" si="145"/>
        <v>#VALUE!</v>
      </c>
      <c r="AT38" s="271" t="e">
        <f t="shared" si="146"/>
        <v>#VALUE!</v>
      </c>
      <c r="AU38" s="271" t="e">
        <f t="shared" si="147"/>
        <v>#VALUE!</v>
      </c>
      <c r="AV38" s="271" t="e">
        <f t="shared" si="148"/>
        <v>#VALUE!</v>
      </c>
      <c r="AW38" s="271" t="e">
        <f t="shared" si="149"/>
        <v>#VALUE!</v>
      </c>
      <c r="AX38" s="271" t="e">
        <f t="shared" si="150"/>
        <v>#VALUE!</v>
      </c>
      <c r="AY38" s="271" t="e">
        <f t="shared" si="151"/>
        <v>#VALUE!</v>
      </c>
      <c r="AZ38" s="271" t="e">
        <f t="shared" si="152"/>
        <v>#VALUE!</v>
      </c>
      <c r="BA38" s="271" t="e">
        <f t="shared" si="153"/>
        <v>#VALUE!</v>
      </c>
      <c r="BB38" s="271" t="e">
        <f t="shared" si="154"/>
        <v>#VALUE!</v>
      </c>
      <c r="BC38" s="271" t="e">
        <f t="shared" si="155"/>
        <v>#VALUE!</v>
      </c>
      <c r="BD38" s="271" t="e">
        <f t="shared" si="156"/>
        <v>#VALUE!</v>
      </c>
      <c r="BE38" s="271" t="e">
        <f t="shared" si="157"/>
        <v>#VALUE!</v>
      </c>
      <c r="BF38" s="271" t="e">
        <f t="shared" si="158"/>
        <v>#VALUE!</v>
      </c>
      <c r="BG38" s="271" t="e">
        <f t="shared" si="159"/>
        <v>#VALUE!</v>
      </c>
      <c r="BH38" s="271" t="e">
        <f t="shared" si="160"/>
        <v>#VALUE!</v>
      </c>
      <c r="BI38" s="271" t="e">
        <f t="shared" si="161"/>
        <v>#VALUE!</v>
      </c>
      <c r="BJ38" s="271" t="e">
        <f t="shared" si="162"/>
        <v>#VALUE!</v>
      </c>
      <c r="BK38" s="271" t="e">
        <f t="shared" si="163"/>
        <v>#VALUE!</v>
      </c>
      <c r="BL38" s="271" t="e">
        <f t="shared" si="164"/>
        <v>#VALUE!</v>
      </c>
      <c r="BM38" s="271" t="e">
        <f t="shared" si="165"/>
        <v>#VALUE!</v>
      </c>
      <c r="BN38" s="271" t="e">
        <f t="shared" si="166"/>
        <v>#VALUE!</v>
      </c>
      <c r="BO38" s="271" t="e">
        <f t="shared" si="167"/>
        <v>#VALUE!</v>
      </c>
      <c r="BP38" s="271" t="e">
        <f t="shared" si="168"/>
        <v>#VALUE!</v>
      </c>
      <c r="BQ38" s="271" t="e">
        <f t="shared" si="169"/>
        <v>#VALUE!</v>
      </c>
      <c r="BR38" s="271" t="e">
        <f t="shared" si="170"/>
        <v>#VALUE!</v>
      </c>
      <c r="BS38" s="271" t="e">
        <f t="shared" si="171"/>
        <v>#VALUE!</v>
      </c>
      <c r="BT38" s="271" t="e">
        <f t="shared" si="172"/>
        <v>#VALUE!</v>
      </c>
      <c r="BU38" s="271" t="e">
        <f t="shared" si="173"/>
        <v>#VALUE!</v>
      </c>
      <c r="BV38" s="271" t="e">
        <f t="shared" si="174"/>
        <v>#VALUE!</v>
      </c>
      <c r="BW38" s="271" t="e">
        <f t="shared" si="175"/>
        <v>#VALUE!</v>
      </c>
      <c r="BX38" s="271" t="e">
        <f t="shared" si="176"/>
        <v>#VALUE!</v>
      </c>
      <c r="BY38" s="271" t="e">
        <f t="shared" si="177"/>
        <v>#VALUE!</v>
      </c>
      <c r="BZ38" s="271" t="e">
        <f t="shared" si="178"/>
        <v>#VALUE!</v>
      </c>
      <c r="CA38" s="271" t="e">
        <f t="shared" si="179"/>
        <v>#VALUE!</v>
      </c>
      <c r="CB38" s="271" t="e">
        <f t="shared" si="180"/>
        <v>#VALUE!</v>
      </c>
      <c r="CC38" s="271" t="e">
        <f t="shared" si="181"/>
        <v>#VALUE!</v>
      </c>
      <c r="CD38" s="271" t="e">
        <f t="shared" si="182"/>
        <v>#VALUE!</v>
      </c>
      <c r="CE38" s="271" t="e">
        <f t="shared" si="183"/>
        <v>#VALUE!</v>
      </c>
      <c r="CF38" s="271" t="e">
        <f t="shared" si="184"/>
        <v>#VALUE!</v>
      </c>
      <c r="CG38" s="271" t="e">
        <f t="shared" si="185"/>
        <v>#VALUE!</v>
      </c>
      <c r="CH38" s="271" t="e">
        <f t="shared" si="186"/>
        <v>#VALUE!</v>
      </c>
      <c r="CI38" s="271" t="e">
        <f t="shared" si="187"/>
        <v>#VALUE!</v>
      </c>
      <c r="CJ38" s="156" t="e">
        <f t="shared" si="188"/>
        <v>#VALUE!</v>
      </c>
      <c r="CK38" s="337" t="e">
        <f>IF(OR(Y38="NIL",ISERROR(AD38),E38&lt;&gt;Live),"",INDEX(Unique_PIG,MATCH(Y38,PIG_Likelihood_Scale,0),MATCH(AD38,PIG_Impact_Scale,0))*AC38)</f>
        <v>#VALUE!</v>
      </c>
      <c r="CL38" s="271" t="e">
        <f t="shared" si="190"/>
        <v>#VALUE!</v>
      </c>
      <c r="CM38" s="271" t="e">
        <f t="shared" si="191"/>
        <v>#VALUE!</v>
      </c>
      <c r="CN38" s="271" t="e">
        <f t="shared" si="192"/>
        <v>#VALUE!</v>
      </c>
      <c r="CO38" s="271" t="e">
        <f t="shared" si="193"/>
        <v>#VALUE!</v>
      </c>
      <c r="CP38" s="271" t="e">
        <f t="shared" si="194"/>
        <v>#VALUE!</v>
      </c>
      <c r="CQ38" s="271" t="e">
        <f t="shared" si="195"/>
        <v>#VALUE!</v>
      </c>
      <c r="CR38" s="271" t="e">
        <f t="shared" si="196"/>
        <v>#VALUE!</v>
      </c>
      <c r="CS38" s="271" t="e">
        <f t="shared" si="197"/>
        <v>#VALUE!</v>
      </c>
      <c r="CT38" s="271" t="e">
        <f t="shared" si="198"/>
        <v>#VALUE!</v>
      </c>
      <c r="CU38" s="271" t="e">
        <f t="shared" si="199"/>
        <v>#VALUE!</v>
      </c>
      <c r="CV38" s="271" t="e">
        <f t="shared" si="200"/>
        <v>#VALUE!</v>
      </c>
      <c r="CW38" s="271" t="e">
        <f t="shared" si="201"/>
        <v>#VALUE!</v>
      </c>
      <c r="CX38" s="271" t="e">
        <f t="shared" si="202"/>
        <v>#VALUE!</v>
      </c>
      <c r="CY38" s="271" t="e">
        <f t="shared" si="203"/>
        <v>#VALUE!</v>
      </c>
      <c r="CZ38" s="271" t="e">
        <f t="shared" si="204"/>
        <v>#VALUE!</v>
      </c>
      <c r="DA38" s="271" t="e">
        <f t="shared" si="205"/>
        <v>#VALUE!</v>
      </c>
      <c r="DB38" s="271" t="e">
        <f t="shared" si="206"/>
        <v>#VALUE!</v>
      </c>
      <c r="DC38" s="271" t="e">
        <f t="shared" si="207"/>
        <v>#VALUE!</v>
      </c>
      <c r="DD38" s="271" t="e">
        <f t="shared" si="208"/>
        <v>#VALUE!</v>
      </c>
      <c r="DE38" s="271" t="e">
        <f t="shared" si="209"/>
        <v>#VALUE!</v>
      </c>
      <c r="DF38" s="271" t="e">
        <f t="shared" si="210"/>
        <v>#VALUE!</v>
      </c>
      <c r="DG38" s="271" t="e">
        <f t="shared" si="211"/>
        <v>#VALUE!</v>
      </c>
      <c r="DH38" s="271" t="e">
        <f t="shared" si="212"/>
        <v>#VALUE!</v>
      </c>
      <c r="DI38" s="271" t="e">
        <f t="shared" si="213"/>
        <v>#VALUE!</v>
      </c>
      <c r="DJ38" s="271" t="e">
        <f t="shared" si="214"/>
        <v>#VALUE!</v>
      </c>
      <c r="DK38" s="271" t="e">
        <f t="shared" si="215"/>
        <v>#VALUE!</v>
      </c>
      <c r="DL38" s="271" t="e">
        <f t="shared" si="216"/>
        <v>#VALUE!</v>
      </c>
      <c r="DM38" s="271" t="e">
        <f t="shared" si="217"/>
        <v>#VALUE!</v>
      </c>
      <c r="DN38" s="271" t="e">
        <f t="shared" si="218"/>
        <v>#VALUE!</v>
      </c>
      <c r="DO38" s="271" t="e">
        <f t="shared" si="219"/>
        <v>#VALUE!</v>
      </c>
      <c r="DP38" s="271" t="e">
        <f t="shared" si="220"/>
        <v>#VALUE!</v>
      </c>
      <c r="DQ38" s="271" t="e">
        <f t="shared" si="221"/>
        <v>#VALUE!</v>
      </c>
      <c r="DR38" s="271" t="e">
        <f t="shared" si="222"/>
        <v>#VALUE!</v>
      </c>
      <c r="DS38" s="271" t="e">
        <f t="shared" si="223"/>
        <v>#VALUE!</v>
      </c>
      <c r="DT38" s="271" t="e">
        <f t="shared" si="224"/>
        <v>#VALUE!</v>
      </c>
      <c r="DU38" s="271" t="e">
        <f t="shared" si="225"/>
        <v>#VALUE!</v>
      </c>
      <c r="DV38" s="271" t="e">
        <f t="shared" si="226"/>
        <v>#VALUE!</v>
      </c>
      <c r="DW38" s="271" t="e">
        <f t="shared" si="227"/>
        <v>#VALUE!</v>
      </c>
      <c r="DX38" s="271" t="e">
        <f t="shared" si="228"/>
        <v>#VALUE!</v>
      </c>
      <c r="DY38" s="271" t="e">
        <f t="shared" si="229"/>
        <v>#VALUE!</v>
      </c>
      <c r="DZ38" s="271" t="e">
        <f t="shared" si="230"/>
        <v>#VALUE!</v>
      </c>
      <c r="EA38" s="271" t="e">
        <f t="shared" si="231"/>
        <v>#VALUE!</v>
      </c>
      <c r="EB38" s="271" t="e">
        <f t="shared" si="232"/>
        <v>#VALUE!</v>
      </c>
      <c r="EC38" s="271" t="e">
        <f t="shared" si="233"/>
        <v>#VALUE!</v>
      </c>
      <c r="ED38" s="271" t="e">
        <f t="shared" si="234"/>
        <v>#VALUE!</v>
      </c>
      <c r="EE38" s="271" t="e">
        <f t="shared" si="235"/>
        <v>#VALUE!</v>
      </c>
      <c r="EF38" s="271" t="e">
        <f t="shared" si="236"/>
        <v>#VALUE!</v>
      </c>
      <c r="EG38" s="271" t="e">
        <f t="shared" si="237"/>
        <v>#VALUE!</v>
      </c>
      <c r="EH38" s="271" t="e">
        <f t="shared" si="238"/>
        <v>#VALUE!</v>
      </c>
      <c r="EI38" s="338" t="e">
        <f t="shared" si="239"/>
        <v>#VALUE!</v>
      </c>
    </row>
    <row r="39" customHeight="1" ht="16.0">
      <c r="B39" s="323" t="e">
        <f t="shared" si="342"/>
        <v>#REF!</v>
      </c>
      <c r="C39" s="324" t="e">
        <f t="shared" si="343"/>
        <v>#REF!</v>
      </c>
      <c r="D39" s="325" t="e">
        <f t="shared" si="344"/>
        <v>#REF!</v>
      </c>
      <c r="E39" s="326" t="e">
        <f t="shared" si="345"/>
        <v>#REF!</v>
      </c>
      <c r="F39" s="146"/>
      <c r="G39" s="308" t="e">
        <f>IF(AND(P39&lt;&gt;"",E39="Live",D39="Opportunity"),RANK(P39,Current_Score,1)+COUNTIF(P$12:$P39,P39)-1,"")</f>
        <v>#VALUE!</v>
      </c>
      <c r="H39" s="309" t="e">
        <f>IF(AND(P39&lt;&gt;"",E39="Live",D39="Threat"),RANK(P39,Current_Score,0)+COUNTIF(P$12:$P39,P39)-1,"")</f>
        <v>#VALUE!</v>
      </c>
      <c r="I39" s="146"/>
      <c r="J39" s="323" t="e">
        <f>IF(#REF!&gt;=VH_Prob_Value,"VH",IF(#REF!&gt;=H_Prob_Value,"H",IF(#REF!&gt;=M_Prob_Value,"M",IF(#REF!&gt;=L_Prob_Value,"L",IF(ISBLANK(#REF!),"NIL","VL")))))</f>
        <v>#REF!</v>
      </c>
      <c r="K39" s="327" t="e">
        <f t="shared" si="347"/>
        <v>#REF!</v>
      </c>
      <c r="L39" s="327" t="s">
        <v>518</v>
      </c>
      <c r="M39" s="327" t="e">
        <f t="shared" si="348"/>
        <v>#REF!</v>
      </c>
      <c r="N39" s="328" t="e">
        <f t="shared" si="119"/>
        <v>#REF!</v>
      </c>
      <c r="O39" s="271" t="e">
        <f>INDEX(Scale_Names,MAX(IF(K39="",0,MATCH(K39,Scale_Names,0)),IF(L39="",0,MATCH(L39,Scale_Names,0)),IF(M39=0,0,MATCH(M39,Scale_Names,0))),0)</f>
        <v>#REF!</v>
      </c>
      <c r="P39" s="329" t="e">
        <f>IF(OR(J39="NIL",J39="",ISERROR(O39)),"",INDEX(PIG,MATCH(J39,PIG_Likelihood_Scale,0),MATCH(O39,PIG_Impact_Scale,0))*N39)</f>
        <v>#VALUE!</v>
      </c>
      <c r="Q39" s="146"/>
      <c r="R39" s="330" t="e">
        <f>IF(AND(D39=Threat,E39=Live),#REF!,0)</f>
        <v>#VALUE!</v>
      </c>
      <c r="S39" s="331" t="e">
        <f>IF(AND(E39=Live,D39=Threat),#REF!*#REF!*0.01,0)</f>
        <v>#VALUE!</v>
      </c>
      <c r="T39" s="331" t="e">
        <f>IF(AND(E39=Live,D39=Opp),#REF!*#REF!*0.01,0)</f>
        <v>#VALUE!</v>
      </c>
      <c r="U39" s="332" t="e">
        <f t="shared" si="125"/>
        <v>#VALUE!</v>
      </c>
      <c r="V39" s="146"/>
      <c r="W39" s="333" t="e">
        <f>IF(E39=Ret_Rej,0,#REF!)</f>
        <v>#REF!</v>
      </c>
      <c r="X39" s="146"/>
      <c r="Y39" s="320" t="e">
        <f>IF(#REF!&gt;=VH_Prob_Value,"VH",IF(#REF!&gt;=H_Prob_Value,"H",IF(#REF!&gt;=M_Prob_Value,"M",IF(#REF!&gt;=L_Prob_Value,"L",IF(ISBLANK(#REF!),"NIL","VL")))))</f>
        <v>#REF!</v>
      </c>
      <c r="Z39" s="271" t="e">
        <f t="shared" si="354"/>
        <v>#REF!</v>
      </c>
      <c r="AA39" s="271" t="s">
        <v>518</v>
      </c>
      <c r="AB39" s="271" t="e">
        <f t="shared" si="355"/>
        <v>#REF!</v>
      </c>
      <c r="AC39" s="328" t="e">
        <f t="shared" si="131"/>
        <v>#REF!</v>
      </c>
      <c r="AD39" s="271" t="e">
        <f>INDEX(Scale_Names,MAX(IF(Z39="",0,MATCH(Z39,Scale_Names,0)),IF(AA39="",0,MATCH(AA39,Scale_Names,0)),IF(AB39=0,0,MATCH(AB39,Scale_Names,0))),0)</f>
        <v>#REF!</v>
      </c>
      <c r="AE39" s="334" t="e">
        <f>IF(OR(Y39="NIL",ISERROR(AD39)),"",INDEX(PIG,MATCH(Y39,PIG_Likelihood_Scale,0),MATCH(AD39,PIG_Impact_Scale,0))*AC39)</f>
        <v>#VALUE!</v>
      </c>
      <c r="AF39" s="146"/>
      <c r="AG39" s="335" t="e">
        <f>IF(AND(D39=Threat,E39=Live),#REF!,0)</f>
        <v>#VALUE!</v>
      </c>
      <c r="AH39" s="269" t="e">
        <f>IF(AND(E39=Live,D39=Threat),#REF!*#REF!*0.01,0)</f>
        <v>#VALUE!</v>
      </c>
      <c r="AI39" s="269" t="e">
        <f>IF(AND(E39=Live,D39=Opp),#REF!*#REF!*0.01,0)</f>
        <v>#VALUE!</v>
      </c>
      <c r="AJ39" s="336" t="e">
        <f t="shared" si="137"/>
        <v>#VALUE!</v>
      </c>
      <c r="AK39" s="146"/>
      <c r="AL39" s="320" t="e">
        <f>IF(OR(J39="NIL",ISERROR(O39),E39&lt;&gt;Live),"",INDEX(Unique_PIG,MATCH(J39,PIG_Likelihood_Scale,0),MATCH(O39,PIG_Impact_Scale,0))*N39)</f>
        <v>#VALUE!</v>
      </c>
      <c r="AM39" s="271" t="e">
        <f t="shared" si="139"/>
        <v>#VALUE!</v>
      </c>
      <c r="AN39" s="271" t="e">
        <f t="shared" si="140"/>
        <v>#VALUE!</v>
      </c>
      <c r="AO39" s="271" t="e">
        <f t="shared" si="141"/>
        <v>#VALUE!</v>
      </c>
      <c r="AP39" s="271" t="e">
        <f t="shared" si="142"/>
        <v>#VALUE!</v>
      </c>
      <c r="AQ39" s="271" t="e">
        <f t="shared" si="143"/>
        <v>#VALUE!</v>
      </c>
      <c r="AR39" s="271" t="e">
        <f t="shared" si="144"/>
        <v>#VALUE!</v>
      </c>
      <c r="AS39" s="271" t="e">
        <f t="shared" si="145"/>
        <v>#VALUE!</v>
      </c>
      <c r="AT39" s="271" t="e">
        <f t="shared" si="146"/>
        <v>#VALUE!</v>
      </c>
      <c r="AU39" s="271" t="e">
        <f t="shared" si="147"/>
        <v>#VALUE!</v>
      </c>
      <c r="AV39" s="271" t="e">
        <f t="shared" si="148"/>
        <v>#VALUE!</v>
      </c>
      <c r="AW39" s="271" t="e">
        <f t="shared" si="149"/>
        <v>#VALUE!</v>
      </c>
      <c r="AX39" s="271" t="e">
        <f t="shared" si="150"/>
        <v>#VALUE!</v>
      </c>
      <c r="AY39" s="271" t="e">
        <f t="shared" si="151"/>
        <v>#VALUE!</v>
      </c>
      <c r="AZ39" s="271" t="e">
        <f t="shared" si="152"/>
        <v>#VALUE!</v>
      </c>
      <c r="BA39" s="271" t="e">
        <f t="shared" si="153"/>
        <v>#VALUE!</v>
      </c>
      <c r="BB39" s="271" t="e">
        <f t="shared" si="154"/>
        <v>#VALUE!</v>
      </c>
      <c r="BC39" s="271" t="e">
        <f t="shared" si="155"/>
        <v>#VALUE!</v>
      </c>
      <c r="BD39" s="271" t="e">
        <f t="shared" si="156"/>
        <v>#VALUE!</v>
      </c>
      <c r="BE39" s="271" t="e">
        <f t="shared" si="157"/>
        <v>#VALUE!</v>
      </c>
      <c r="BF39" s="271" t="e">
        <f t="shared" si="158"/>
        <v>#VALUE!</v>
      </c>
      <c r="BG39" s="271" t="e">
        <f t="shared" si="159"/>
        <v>#VALUE!</v>
      </c>
      <c r="BH39" s="271" t="e">
        <f t="shared" si="160"/>
        <v>#VALUE!</v>
      </c>
      <c r="BI39" s="271" t="e">
        <f t="shared" si="161"/>
        <v>#VALUE!</v>
      </c>
      <c r="BJ39" s="271" t="e">
        <f t="shared" si="162"/>
        <v>#VALUE!</v>
      </c>
      <c r="BK39" s="271" t="e">
        <f t="shared" si="163"/>
        <v>#VALUE!</v>
      </c>
      <c r="BL39" s="271" t="e">
        <f t="shared" si="164"/>
        <v>#VALUE!</v>
      </c>
      <c r="BM39" s="271" t="e">
        <f t="shared" si="165"/>
        <v>#VALUE!</v>
      </c>
      <c r="BN39" s="271" t="e">
        <f t="shared" si="166"/>
        <v>#VALUE!</v>
      </c>
      <c r="BO39" s="271" t="e">
        <f t="shared" si="167"/>
        <v>#VALUE!</v>
      </c>
      <c r="BP39" s="271" t="e">
        <f t="shared" si="168"/>
        <v>#VALUE!</v>
      </c>
      <c r="BQ39" s="271" t="e">
        <f t="shared" si="169"/>
        <v>#VALUE!</v>
      </c>
      <c r="BR39" s="271" t="e">
        <f t="shared" si="170"/>
        <v>#VALUE!</v>
      </c>
      <c r="BS39" s="271" t="e">
        <f t="shared" si="171"/>
        <v>#VALUE!</v>
      </c>
      <c r="BT39" s="271" t="e">
        <f t="shared" si="172"/>
        <v>#VALUE!</v>
      </c>
      <c r="BU39" s="271" t="e">
        <f t="shared" si="173"/>
        <v>#VALUE!</v>
      </c>
      <c r="BV39" s="271" t="e">
        <f t="shared" si="174"/>
        <v>#VALUE!</v>
      </c>
      <c r="BW39" s="271" t="e">
        <f t="shared" si="175"/>
        <v>#VALUE!</v>
      </c>
      <c r="BX39" s="271" t="e">
        <f t="shared" si="176"/>
        <v>#VALUE!</v>
      </c>
      <c r="BY39" s="271" t="e">
        <f t="shared" si="177"/>
        <v>#VALUE!</v>
      </c>
      <c r="BZ39" s="271" t="e">
        <f t="shared" si="178"/>
        <v>#VALUE!</v>
      </c>
      <c r="CA39" s="271" t="e">
        <f t="shared" si="179"/>
        <v>#VALUE!</v>
      </c>
      <c r="CB39" s="271" t="e">
        <f t="shared" si="180"/>
        <v>#VALUE!</v>
      </c>
      <c r="CC39" s="271" t="e">
        <f t="shared" si="181"/>
        <v>#VALUE!</v>
      </c>
      <c r="CD39" s="271" t="e">
        <f t="shared" si="182"/>
        <v>#VALUE!</v>
      </c>
      <c r="CE39" s="271" t="e">
        <f t="shared" si="183"/>
        <v>#VALUE!</v>
      </c>
      <c r="CF39" s="271" t="e">
        <f t="shared" si="184"/>
        <v>#VALUE!</v>
      </c>
      <c r="CG39" s="271" t="e">
        <f t="shared" si="185"/>
        <v>#VALUE!</v>
      </c>
      <c r="CH39" s="271" t="e">
        <f t="shared" si="186"/>
        <v>#VALUE!</v>
      </c>
      <c r="CI39" s="271" t="e">
        <f t="shared" si="187"/>
        <v>#VALUE!</v>
      </c>
      <c r="CJ39" s="156" t="e">
        <f t="shared" si="188"/>
        <v>#VALUE!</v>
      </c>
      <c r="CK39" s="337" t="e">
        <f>IF(OR(Y39="NIL",ISERROR(AD39),E39&lt;&gt;Live),"",INDEX(Unique_PIG,MATCH(Y39,PIG_Likelihood_Scale,0),MATCH(AD39,PIG_Impact_Scale,0))*AC39)</f>
        <v>#VALUE!</v>
      </c>
      <c r="CL39" s="271" t="e">
        <f t="shared" si="190"/>
        <v>#VALUE!</v>
      </c>
      <c r="CM39" s="271" t="e">
        <f t="shared" si="191"/>
        <v>#VALUE!</v>
      </c>
      <c r="CN39" s="271" t="e">
        <f t="shared" si="192"/>
        <v>#VALUE!</v>
      </c>
      <c r="CO39" s="271" t="e">
        <f t="shared" si="193"/>
        <v>#VALUE!</v>
      </c>
      <c r="CP39" s="271" t="e">
        <f t="shared" si="194"/>
        <v>#VALUE!</v>
      </c>
      <c r="CQ39" s="271" t="e">
        <f t="shared" si="195"/>
        <v>#VALUE!</v>
      </c>
      <c r="CR39" s="271" t="e">
        <f t="shared" si="196"/>
        <v>#VALUE!</v>
      </c>
      <c r="CS39" s="271" t="e">
        <f t="shared" si="197"/>
        <v>#VALUE!</v>
      </c>
      <c r="CT39" s="271" t="e">
        <f t="shared" si="198"/>
        <v>#VALUE!</v>
      </c>
      <c r="CU39" s="271" t="e">
        <f t="shared" si="199"/>
        <v>#VALUE!</v>
      </c>
      <c r="CV39" s="271" t="e">
        <f t="shared" si="200"/>
        <v>#VALUE!</v>
      </c>
      <c r="CW39" s="271" t="e">
        <f t="shared" si="201"/>
        <v>#VALUE!</v>
      </c>
      <c r="CX39" s="271" t="e">
        <f t="shared" si="202"/>
        <v>#VALUE!</v>
      </c>
      <c r="CY39" s="271" t="e">
        <f t="shared" si="203"/>
        <v>#VALUE!</v>
      </c>
      <c r="CZ39" s="271" t="e">
        <f t="shared" si="204"/>
        <v>#VALUE!</v>
      </c>
      <c r="DA39" s="271" t="e">
        <f t="shared" si="205"/>
        <v>#VALUE!</v>
      </c>
      <c r="DB39" s="271" t="e">
        <f t="shared" si="206"/>
        <v>#VALUE!</v>
      </c>
      <c r="DC39" s="271" t="e">
        <f t="shared" si="207"/>
        <v>#VALUE!</v>
      </c>
      <c r="DD39" s="271" t="e">
        <f t="shared" si="208"/>
        <v>#VALUE!</v>
      </c>
      <c r="DE39" s="271" t="e">
        <f t="shared" si="209"/>
        <v>#VALUE!</v>
      </c>
      <c r="DF39" s="271" t="e">
        <f t="shared" si="210"/>
        <v>#VALUE!</v>
      </c>
      <c r="DG39" s="271" t="e">
        <f t="shared" si="211"/>
        <v>#VALUE!</v>
      </c>
      <c r="DH39" s="271" t="e">
        <f t="shared" si="212"/>
        <v>#VALUE!</v>
      </c>
      <c r="DI39" s="271" t="e">
        <f t="shared" si="213"/>
        <v>#VALUE!</v>
      </c>
      <c r="DJ39" s="271" t="e">
        <f t="shared" si="214"/>
        <v>#VALUE!</v>
      </c>
      <c r="DK39" s="271" t="e">
        <f t="shared" si="215"/>
        <v>#VALUE!</v>
      </c>
      <c r="DL39" s="271" t="e">
        <f t="shared" si="216"/>
        <v>#VALUE!</v>
      </c>
      <c r="DM39" s="271" t="e">
        <f t="shared" si="217"/>
        <v>#VALUE!</v>
      </c>
      <c r="DN39" s="271" t="e">
        <f t="shared" si="218"/>
        <v>#VALUE!</v>
      </c>
      <c r="DO39" s="271" t="e">
        <f t="shared" si="219"/>
        <v>#VALUE!</v>
      </c>
      <c r="DP39" s="271" t="e">
        <f t="shared" si="220"/>
        <v>#VALUE!</v>
      </c>
      <c r="DQ39" s="271" t="e">
        <f t="shared" si="221"/>
        <v>#VALUE!</v>
      </c>
      <c r="DR39" s="271" t="e">
        <f t="shared" si="222"/>
        <v>#VALUE!</v>
      </c>
      <c r="DS39" s="271" t="e">
        <f t="shared" si="223"/>
        <v>#VALUE!</v>
      </c>
      <c r="DT39" s="271" t="e">
        <f t="shared" si="224"/>
        <v>#VALUE!</v>
      </c>
      <c r="DU39" s="271" t="e">
        <f t="shared" si="225"/>
        <v>#VALUE!</v>
      </c>
      <c r="DV39" s="271" t="e">
        <f t="shared" si="226"/>
        <v>#VALUE!</v>
      </c>
      <c r="DW39" s="271" t="e">
        <f t="shared" si="227"/>
        <v>#VALUE!</v>
      </c>
      <c r="DX39" s="271" t="e">
        <f t="shared" si="228"/>
        <v>#VALUE!</v>
      </c>
      <c r="DY39" s="271" t="e">
        <f t="shared" si="229"/>
        <v>#VALUE!</v>
      </c>
      <c r="DZ39" s="271" t="e">
        <f t="shared" si="230"/>
        <v>#VALUE!</v>
      </c>
      <c r="EA39" s="271" t="e">
        <f t="shared" si="231"/>
        <v>#VALUE!</v>
      </c>
      <c r="EB39" s="271" t="e">
        <f t="shared" si="232"/>
        <v>#VALUE!</v>
      </c>
      <c r="EC39" s="271" t="e">
        <f t="shared" si="233"/>
        <v>#VALUE!</v>
      </c>
      <c r="ED39" s="271" t="e">
        <f t="shared" si="234"/>
        <v>#VALUE!</v>
      </c>
      <c r="EE39" s="271" t="e">
        <f t="shared" si="235"/>
        <v>#VALUE!</v>
      </c>
      <c r="EF39" s="271" t="e">
        <f t="shared" si="236"/>
        <v>#VALUE!</v>
      </c>
      <c r="EG39" s="271" t="e">
        <f t="shared" si="237"/>
        <v>#VALUE!</v>
      </c>
      <c r="EH39" s="271" t="e">
        <f t="shared" si="238"/>
        <v>#VALUE!</v>
      </c>
      <c r="EI39" s="338" t="e">
        <f t="shared" si="239"/>
        <v>#VALUE!</v>
      </c>
    </row>
    <row r="40" customHeight="1" ht="16.0">
      <c r="B40" s="323" t="e">
        <f t="shared" si="342"/>
        <v>#REF!</v>
      </c>
      <c r="C40" s="324" t="e">
        <f t="shared" si="343"/>
        <v>#REF!</v>
      </c>
      <c r="D40" s="325" t="e">
        <f t="shared" si="344"/>
        <v>#REF!</v>
      </c>
      <c r="E40" s="326" t="e">
        <f t="shared" si="345"/>
        <v>#REF!</v>
      </c>
      <c r="F40" s="146"/>
      <c r="G40" s="308" t="e">
        <f>IF(AND(P40&lt;&gt;"",E40="Live",D40="Opportunity"),RANK(P40,Current_Score,1)+COUNTIF(P$12:$P40,P40)-1,"")</f>
        <v>#VALUE!</v>
      </c>
      <c r="H40" s="309" t="e">
        <f>IF(AND(P40&lt;&gt;"",E40="Live",D40="Threat"),RANK(P40,Current_Score,0)+COUNTIF(P$12:$P40,P40)-1,"")</f>
        <v>#VALUE!</v>
      </c>
      <c r="I40" s="146"/>
      <c r="J40" s="323" t="e">
        <f>IF(#REF!&gt;=VH_Prob_Value,"VH",IF(#REF!&gt;=H_Prob_Value,"H",IF(#REF!&gt;=M_Prob_Value,"M",IF(#REF!&gt;=L_Prob_Value,"L",IF(ISBLANK(#REF!),"NIL","VL")))))</f>
        <v>#REF!</v>
      </c>
      <c r="K40" s="327" t="e">
        <f t="shared" si="347"/>
        <v>#REF!</v>
      </c>
      <c r="L40" s="327" t="s">
        <v>518</v>
      </c>
      <c r="M40" s="327" t="e">
        <f t="shared" si="348"/>
        <v>#REF!</v>
      </c>
      <c r="N40" s="328" t="e">
        <f t="shared" si="119"/>
        <v>#REF!</v>
      </c>
      <c r="O40" s="271" t="e">
        <f>INDEX(Scale_Names,MAX(IF(K40="",0,MATCH(K40,Scale_Names,0)),IF(L40="",0,MATCH(L40,Scale_Names,0)),IF(M40=0,0,MATCH(M40,Scale_Names,0))),0)</f>
        <v>#REF!</v>
      </c>
      <c r="P40" s="329" t="e">
        <f>IF(OR(J40="NIL",J40="",ISERROR(O40)),"",INDEX(PIG,MATCH(J40,PIG_Likelihood_Scale,0),MATCH(O40,PIG_Impact_Scale,0))*N40)</f>
        <v>#VALUE!</v>
      </c>
      <c r="Q40" s="146"/>
      <c r="R40" s="330" t="e">
        <f>IF(AND(D40=Threat,E40=Live),#REF!,0)</f>
        <v>#VALUE!</v>
      </c>
      <c r="S40" s="331" t="e">
        <f>IF(AND(E40=Live,D40=Threat),#REF!*#REF!*0.01,0)</f>
        <v>#VALUE!</v>
      </c>
      <c r="T40" s="331" t="e">
        <f>IF(AND(E40=Live,D40=Opp),#REF!*#REF!*0.01,0)</f>
        <v>#VALUE!</v>
      </c>
      <c r="U40" s="332" t="e">
        <f t="shared" si="125"/>
        <v>#VALUE!</v>
      </c>
      <c r="V40" s="146"/>
      <c r="W40" s="333" t="e">
        <f>IF(E40=Ret_Rej,0,#REF!)</f>
        <v>#REF!</v>
      </c>
      <c r="X40" s="146"/>
      <c r="Y40" s="320" t="e">
        <f>IF(#REF!&gt;=VH_Prob_Value,"VH",IF(#REF!&gt;=H_Prob_Value,"H",IF(#REF!&gt;=M_Prob_Value,"M",IF(#REF!&gt;=L_Prob_Value,"L",IF(ISBLANK(#REF!),"NIL","VL")))))</f>
        <v>#REF!</v>
      </c>
      <c r="Z40" s="271" t="e">
        <f t="shared" si="354"/>
        <v>#REF!</v>
      </c>
      <c r="AA40" s="271" t="s">
        <v>518</v>
      </c>
      <c r="AB40" s="271" t="e">
        <f t="shared" si="355"/>
        <v>#REF!</v>
      </c>
      <c r="AC40" s="328" t="e">
        <f t="shared" si="131"/>
        <v>#REF!</v>
      </c>
      <c r="AD40" s="271" t="e">
        <f>INDEX(Scale_Names,MAX(IF(Z40="",0,MATCH(Z40,Scale_Names,0)),IF(AA40="",0,MATCH(AA40,Scale_Names,0)),IF(AB40=0,0,MATCH(AB40,Scale_Names,0))),0)</f>
        <v>#REF!</v>
      </c>
      <c r="AE40" s="334" t="e">
        <f>IF(OR(Y40="NIL",ISERROR(AD40)),"",INDEX(PIG,MATCH(Y40,PIG_Likelihood_Scale,0),MATCH(AD40,PIG_Impact_Scale,0))*AC40)</f>
        <v>#VALUE!</v>
      </c>
      <c r="AF40" s="146"/>
      <c r="AG40" s="335" t="e">
        <f>IF(AND(D40=Threat,E40=Live),#REF!,0)</f>
        <v>#VALUE!</v>
      </c>
      <c r="AH40" s="269" t="e">
        <f>IF(AND(E40=Live,D40=Threat),#REF!*#REF!*0.01,0)</f>
        <v>#VALUE!</v>
      </c>
      <c r="AI40" s="269" t="e">
        <f>IF(AND(E40=Live,D40=Opp),#REF!*#REF!*0.01,0)</f>
        <v>#VALUE!</v>
      </c>
      <c r="AJ40" s="336" t="e">
        <f t="shared" si="137"/>
        <v>#VALUE!</v>
      </c>
      <c r="AK40" s="146"/>
      <c r="AL40" s="320" t="e">
        <f>IF(OR(J40="NIL",ISERROR(O40),E40&lt;&gt;Live),"",INDEX(Unique_PIG,MATCH(J40,PIG_Likelihood_Scale,0),MATCH(O40,PIG_Impact_Scale,0))*N40)</f>
        <v>#VALUE!</v>
      </c>
      <c r="AM40" s="271" t="e">
        <f t="shared" si="139"/>
        <v>#VALUE!</v>
      </c>
      <c r="AN40" s="271" t="e">
        <f t="shared" si="140"/>
        <v>#VALUE!</v>
      </c>
      <c r="AO40" s="271" t="e">
        <f t="shared" si="141"/>
        <v>#VALUE!</v>
      </c>
      <c r="AP40" s="271" t="e">
        <f t="shared" si="142"/>
        <v>#VALUE!</v>
      </c>
      <c r="AQ40" s="271" t="e">
        <f t="shared" si="143"/>
        <v>#VALUE!</v>
      </c>
      <c r="AR40" s="271" t="e">
        <f t="shared" si="144"/>
        <v>#VALUE!</v>
      </c>
      <c r="AS40" s="271" t="e">
        <f t="shared" si="145"/>
        <v>#VALUE!</v>
      </c>
      <c r="AT40" s="271" t="e">
        <f t="shared" si="146"/>
        <v>#VALUE!</v>
      </c>
      <c r="AU40" s="271" t="e">
        <f t="shared" si="147"/>
        <v>#VALUE!</v>
      </c>
      <c r="AV40" s="271" t="e">
        <f t="shared" si="148"/>
        <v>#VALUE!</v>
      </c>
      <c r="AW40" s="271" t="e">
        <f t="shared" si="149"/>
        <v>#VALUE!</v>
      </c>
      <c r="AX40" s="271" t="e">
        <f t="shared" si="150"/>
        <v>#VALUE!</v>
      </c>
      <c r="AY40" s="271" t="e">
        <f t="shared" si="151"/>
        <v>#VALUE!</v>
      </c>
      <c r="AZ40" s="271" t="e">
        <f t="shared" si="152"/>
        <v>#VALUE!</v>
      </c>
      <c r="BA40" s="271" t="e">
        <f t="shared" si="153"/>
        <v>#VALUE!</v>
      </c>
      <c r="BB40" s="271" t="e">
        <f t="shared" si="154"/>
        <v>#VALUE!</v>
      </c>
      <c r="BC40" s="271" t="e">
        <f t="shared" si="155"/>
        <v>#VALUE!</v>
      </c>
      <c r="BD40" s="271" t="e">
        <f t="shared" si="156"/>
        <v>#VALUE!</v>
      </c>
      <c r="BE40" s="271" t="e">
        <f t="shared" si="157"/>
        <v>#VALUE!</v>
      </c>
      <c r="BF40" s="271" t="e">
        <f t="shared" si="158"/>
        <v>#VALUE!</v>
      </c>
      <c r="BG40" s="271" t="e">
        <f t="shared" si="159"/>
        <v>#VALUE!</v>
      </c>
      <c r="BH40" s="271" t="e">
        <f t="shared" si="160"/>
        <v>#VALUE!</v>
      </c>
      <c r="BI40" s="271" t="e">
        <f t="shared" si="161"/>
        <v>#VALUE!</v>
      </c>
      <c r="BJ40" s="271" t="e">
        <f t="shared" si="162"/>
        <v>#VALUE!</v>
      </c>
      <c r="BK40" s="271" t="e">
        <f t="shared" si="163"/>
        <v>#VALUE!</v>
      </c>
      <c r="BL40" s="271" t="e">
        <f t="shared" si="164"/>
        <v>#VALUE!</v>
      </c>
      <c r="BM40" s="271" t="e">
        <f t="shared" si="165"/>
        <v>#VALUE!</v>
      </c>
      <c r="BN40" s="271" t="e">
        <f t="shared" si="166"/>
        <v>#VALUE!</v>
      </c>
      <c r="BO40" s="271" t="e">
        <f t="shared" si="167"/>
        <v>#VALUE!</v>
      </c>
      <c r="BP40" s="271" t="e">
        <f t="shared" si="168"/>
        <v>#VALUE!</v>
      </c>
      <c r="BQ40" s="271" t="e">
        <f t="shared" si="169"/>
        <v>#VALUE!</v>
      </c>
      <c r="BR40" s="271" t="e">
        <f t="shared" si="170"/>
        <v>#VALUE!</v>
      </c>
      <c r="BS40" s="271" t="e">
        <f t="shared" si="171"/>
        <v>#VALUE!</v>
      </c>
      <c r="BT40" s="271" t="e">
        <f t="shared" si="172"/>
        <v>#VALUE!</v>
      </c>
      <c r="BU40" s="271" t="e">
        <f t="shared" si="173"/>
        <v>#VALUE!</v>
      </c>
      <c r="BV40" s="271" t="e">
        <f t="shared" si="174"/>
        <v>#VALUE!</v>
      </c>
      <c r="BW40" s="271" t="e">
        <f t="shared" si="175"/>
        <v>#VALUE!</v>
      </c>
      <c r="BX40" s="271" t="e">
        <f t="shared" si="176"/>
        <v>#VALUE!</v>
      </c>
      <c r="BY40" s="271" t="e">
        <f t="shared" si="177"/>
        <v>#VALUE!</v>
      </c>
      <c r="BZ40" s="271" t="e">
        <f t="shared" si="178"/>
        <v>#VALUE!</v>
      </c>
      <c r="CA40" s="271" t="e">
        <f t="shared" si="179"/>
        <v>#VALUE!</v>
      </c>
      <c r="CB40" s="271" t="e">
        <f t="shared" si="180"/>
        <v>#VALUE!</v>
      </c>
      <c r="CC40" s="271" t="e">
        <f t="shared" si="181"/>
        <v>#VALUE!</v>
      </c>
      <c r="CD40" s="271" t="e">
        <f t="shared" si="182"/>
        <v>#VALUE!</v>
      </c>
      <c r="CE40" s="271" t="e">
        <f t="shared" si="183"/>
        <v>#VALUE!</v>
      </c>
      <c r="CF40" s="271" t="e">
        <f t="shared" si="184"/>
        <v>#VALUE!</v>
      </c>
      <c r="CG40" s="271" t="e">
        <f t="shared" si="185"/>
        <v>#VALUE!</v>
      </c>
      <c r="CH40" s="271" t="e">
        <f t="shared" si="186"/>
        <v>#VALUE!</v>
      </c>
      <c r="CI40" s="271" t="e">
        <f t="shared" si="187"/>
        <v>#VALUE!</v>
      </c>
      <c r="CJ40" s="156" t="e">
        <f t="shared" si="188"/>
        <v>#VALUE!</v>
      </c>
      <c r="CK40" s="337" t="e">
        <f>IF(OR(Y40="NIL",ISERROR(AD40),E40&lt;&gt;Live),"",INDEX(Unique_PIG,MATCH(Y40,PIG_Likelihood_Scale,0),MATCH(AD40,PIG_Impact_Scale,0))*AC40)</f>
        <v>#VALUE!</v>
      </c>
      <c r="CL40" s="271" t="e">
        <f t="shared" si="190"/>
        <v>#VALUE!</v>
      </c>
      <c r="CM40" s="271" t="e">
        <f t="shared" si="191"/>
        <v>#VALUE!</v>
      </c>
      <c r="CN40" s="271" t="e">
        <f t="shared" si="192"/>
        <v>#VALUE!</v>
      </c>
      <c r="CO40" s="271" t="e">
        <f t="shared" si="193"/>
        <v>#VALUE!</v>
      </c>
      <c r="CP40" s="271" t="e">
        <f t="shared" si="194"/>
        <v>#VALUE!</v>
      </c>
      <c r="CQ40" s="271" t="e">
        <f t="shared" si="195"/>
        <v>#VALUE!</v>
      </c>
      <c r="CR40" s="271" t="e">
        <f t="shared" si="196"/>
        <v>#VALUE!</v>
      </c>
      <c r="CS40" s="271" t="e">
        <f t="shared" si="197"/>
        <v>#VALUE!</v>
      </c>
      <c r="CT40" s="271" t="e">
        <f t="shared" si="198"/>
        <v>#VALUE!</v>
      </c>
      <c r="CU40" s="271" t="e">
        <f t="shared" si="199"/>
        <v>#VALUE!</v>
      </c>
      <c r="CV40" s="271" t="e">
        <f t="shared" si="200"/>
        <v>#VALUE!</v>
      </c>
      <c r="CW40" s="271" t="e">
        <f t="shared" si="201"/>
        <v>#VALUE!</v>
      </c>
      <c r="CX40" s="271" t="e">
        <f t="shared" si="202"/>
        <v>#VALUE!</v>
      </c>
      <c r="CY40" s="271" t="e">
        <f t="shared" si="203"/>
        <v>#VALUE!</v>
      </c>
      <c r="CZ40" s="271" t="e">
        <f t="shared" si="204"/>
        <v>#VALUE!</v>
      </c>
      <c r="DA40" s="271" t="e">
        <f t="shared" si="205"/>
        <v>#VALUE!</v>
      </c>
      <c r="DB40" s="271" t="e">
        <f t="shared" si="206"/>
        <v>#VALUE!</v>
      </c>
      <c r="DC40" s="271" t="e">
        <f t="shared" si="207"/>
        <v>#VALUE!</v>
      </c>
      <c r="DD40" s="271" t="e">
        <f t="shared" si="208"/>
        <v>#VALUE!</v>
      </c>
      <c r="DE40" s="271" t="e">
        <f t="shared" si="209"/>
        <v>#VALUE!</v>
      </c>
      <c r="DF40" s="271" t="e">
        <f t="shared" si="210"/>
        <v>#VALUE!</v>
      </c>
      <c r="DG40" s="271" t="e">
        <f t="shared" si="211"/>
        <v>#VALUE!</v>
      </c>
      <c r="DH40" s="271" t="e">
        <f t="shared" si="212"/>
        <v>#VALUE!</v>
      </c>
      <c r="DI40" s="271" t="e">
        <f t="shared" si="213"/>
        <v>#VALUE!</v>
      </c>
      <c r="DJ40" s="271" t="e">
        <f t="shared" si="214"/>
        <v>#VALUE!</v>
      </c>
      <c r="DK40" s="271" t="e">
        <f t="shared" si="215"/>
        <v>#VALUE!</v>
      </c>
      <c r="DL40" s="271" t="e">
        <f t="shared" si="216"/>
        <v>#VALUE!</v>
      </c>
      <c r="DM40" s="271" t="e">
        <f t="shared" si="217"/>
        <v>#VALUE!</v>
      </c>
      <c r="DN40" s="271" t="e">
        <f t="shared" si="218"/>
        <v>#VALUE!</v>
      </c>
      <c r="DO40" s="271" t="e">
        <f t="shared" si="219"/>
        <v>#VALUE!</v>
      </c>
      <c r="DP40" s="271" t="e">
        <f t="shared" si="220"/>
        <v>#VALUE!</v>
      </c>
      <c r="DQ40" s="271" t="e">
        <f t="shared" si="221"/>
        <v>#VALUE!</v>
      </c>
      <c r="DR40" s="271" t="e">
        <f t="shared" si="222"/>
        <v>#VALUE!</v>
      </c>
      <c r="DS40" s="271" t="e">
        <f t="shared" si="223"/>
        <v>#VALUE!</v>
      </c>
      <c r="DT40" s="271" t="e">
        <f t="shared" si="224"/>
        <v>#VALUE!</v>
      </c>
      <c r="DU40" s="271" t="e">
        <f t="shared" si="225"/>
        <v>#VALUE!</v>
      </c>
      <c r="DV40" s="271" t="e">
        <f t="shared" si="226"/>
        <v>#VALUE!</v>
      </c>
      <c r="DW40" s="271" t="e">
        <f t="shared" si="227"/>
        <v>#VALUE!</v>
      </c>
      <c r="DX40" s="271" t="e">
        <f t="shared" si="228"/>
        <v>#VALUE!</v>
      </c>
      <c r="DY40" s="271" t="e">
        <f t="shared" si="229"/>
        <v>#VALUE!</v>
      </c>
      <c r="DZ40" s="271" t="e">
        <f t="shared" si="230"/>
        <v>#VALUE!</v>
      </c>
      <c r="EA40" s="271" t="e">
        <f t="shared" si="231"/>
        <v>#VALUE!</v>
      </c>
      <c r="EB40" s="271" t="e">
        <f t="shared" si="232"/>
        <v>#VALUE!</v>
      </c>
      <c r="EC40" s="271" t="e">
        <f t="shared" si="233"/>
        <v>#VALUE!</v>
      </c>
      <c r="ED40" s="271" t="e">
        <f t="shared" si="234"/>
        <v>#VALUE!</v>
      </c>
      <c r="EE40" s="271" t="e">
        <f t="shared" si="235"/>
        <v>#VALUE!</v>
      </c>
      <c r="EF40" s="271" t="e">
        <f t="shared" si="236"/>
        <v>#VALUE!</v>
      </c>
      <c r="EG40" s="271" t="e">
        <f t="shared" si="237"/>
        <v>#VALUE!</v>
      </c>
      <c r="EH40" s="271" t="e">
        <f t="shared" si="238"/>
        <v>#VALUE!</v>
      </c>
      <c r="EI40" s="338" t="e">
        <f t="shared" si="239"/>
        <v>#VALUE!</v>
      </c>
    </row>
    <row r="41" customHeight="1" ht="16.0">
      <c r="B41" s="323" t="s">
        <v>519</v>
      </c>
      <c r="C41" s="324" t="s">
        <v>519</v>
      </c>
      <c r="D41" s="325" t="s">
        <v>519</v>
      </c>
      <c r="E41" s="326" t="s">
        <v>519</v>
      </c>
      <c r="F41" s="146"/>
      <c r="G41" s="308" t="e">
        <f>IF(AND(P41&lt;&gt;"",E41="Live",D41="Opportunity"),RANK(P41,Current_Score,1)+COUNTIF(P$12:$P41,P41)-1,"")</f>
        <v>#VALUE!</v>
      </c>
      <c r="H41" s="309" t="e">
        <f>IF(AND(P41&lt;&gt;"",E41="Live",D41="Threat"),RANK(P41,Current_Score,0)+COUNTIF(P$12:$P41,P41)-1,"")</f>
        <v>#VALUE!</v>
      </c>
      <c r="I41" s="146"/>
      <c r="J41" s="323" t="s">
        <v>520</v>
      </c>
      <c r="K41" s="327" t="s">
        <v>521</v>
      </c>
      <c r="L41" s="327" t="s">
        <v>518</v>
      </c>
      <c r="M41" s="327" t="s">
        <v>519</v>
      </c>
      <c r="N41" s="328" t="e">
        <f t="shared" si="119"/>
        <v>#NAME?</v>
      </c>
      <c r="O41" s="271" t="e">
        <f>INDEX(Scale_Names,MAX(IF(K41="",0,MATCH(K41,Scale_Names,0)),IF(L41="",0,MATCH(L41,Scale_Names,0)),IF(M41=0,0,MATCH(M41,Scale_Names,0))),0)</f>
        <v>#NAME?</v>
      </c>
      <c r="P41" s="329" t="e">
        <f>IF(OR(J41="NIL",J41="",ISERROR(O41)),"",INDEX(PIG,MATCH(J41,PIG_Likelihood_Scale,0),MATCH(O41,PIG_Impact_Scale,0))*N41)</f>
        <v>#VALUE!</v>
      </c>
      <c r="Q41" s="146"/>
      <c r="R41" s="330" t="s">
        <v>535</v>
      </c>
      <c r="S41" s="331" t="s">
        <v>536</v>
      </c>
      <c r="T41" s="331" t="s">
        <v>537</v>
      </c>
      <c r="U41" s="332" t="e">
        <f t="shared" si="125"/>
        <v>#NAME?</v>
      </c>
      <c r="V41" s="146"/>
      <c r="W41" s="333" t="s">
        <v>538</v>
      </c>
      <c r="X41" s="146"/>
      <c r="Y41" s="320" t="s">
        <v>520</v>
      </c>
      <c r="Z41" s="271" t="s">
        <v>521</v>
      </c>
      <c r="AA41" s="271" t="s">
        <v>518</v>
      </c>
      <c r="AB41" s="271" t="s">
        <v>519</v>
      </c>
      <c r="AC41" s="328" t="e">
        <f t="shared" si="131"/>
        <v>#NAME?</v>
      </c>
      <c r="AD41" s="271" t="e">
        <f>INDEX(Scale_Names,MAX(IF(Z41="",0,MATCH(Z41,Scale_Names,0)),IF(AA41="",0,MATCH(AA41,Scale_Names,0)),IF(AB41=0,0,MATCH(AB41,Scale_Names,0))),0)</f>
        <v>#NAME?</v>
      </c>
      <c r="AE41" s="334" t="e">
        <f>IF(OR(Y41="NIL",ISERROR(AD41)),"",INDEX(PIG,MATCH(Y41,PIG_Likelihood_Scale,0),MATCH(AD41,PIG_Impact_Scale,0))*AC41)</f>
        <v>#VALUE!</v>
      </c>
      <c r="AF41" s="146"/>
      <c r="AG41" s="335" t="s">
        <v>535</v>
      </c>
      <c r="AH41" s="269" t="s">
        <v>536</v>
      </c>
      <c r="AI41" s="269" t="s">
        <v>537</v>
      </c>
      <c r="AJ41" s="336" t="e">
        <f t="shared" si="137"/>
        <v>#NAME?</v>
      </c>
      <c r="AK41" s="146"/>
      <c r="AL41" s="320" t="e">
        <f>IF(OR(J41="NIL",ISERROR(O41),E41&lt;&gt;Live),"",INDEX(Unique_PIG,MATCH(J41,PIG_Likelihood_Scale,0),MATCH(O41,PIG_Impact_Scale,0))*N41)</f>
        <v>#VALUE!</v>
      </c>
      <c r="AM41" s="271" t="e">
        <f t="shared" si="139"/>
        <v>#VALUE!</v>
      </c>
      <c r="AN41" s="271" t="e">
        <f t="shared" si="140"/>
        <v>#VALUE!</v>
      </c>
      <c r="AO41" s="271" t="e">
        <f t="shared" si="141"/>
        <v>#VALUE!</v>
      </c>
      <c r="AP41" s="271" t="e">
        <f t="shared" si="142"/>
        <v>#VALUE!</v>
      </c>
      <c r="AQ41" s="271" t="e">
        <f t="shared" si="143"/>
        <v>#VALUE!</v>
      </c>
      <c r="AR41" s="271" t="e">
        <f t="shared" si="144"/>
        <v>#VALUE!</v>
      </c>
      <c r="AS41" s="271" t="e">
        <f t="shared" si="145"/>
        <v>#VALUE!</v>
      </c>
      <c r="AT41" s="271" t="e">
        <f t="shared" si="146"/>
        <v>#VALUE!</v>
      </c>
      <c r="AU41" s="271" t="e">
        <f t="shared" si="147"/>
        <v>#VALUE!</v>
      </c>
      <c r="AV41" s="271" t="e">
        <f t="shared" si="148"/>
        <v>#VALUE!</v>
      </c>
      <c r="AW41" s="271" t="e">
        <f t="shared" si="149"/>
        <v>#VALUE!</v>
      </c>
      <c r="AX41" s="271" t="e">
        <f t="shared" si="150"/>
        <v>#VALUE!</v>
      </c>
      <c r="AY41" s="271" t="e">
        <f t="shared" si="151"/>
        <v>#VALUE!</v>
      </c>
      <c r="AZ41" s="271" t="e">
        <f t="shared" si="152"/>
        <v>#VALUE!</v>
      </c>
      <c r="BA41" s="271" t="e">
        <f t="shared" si="153"/>
        <v>#VALUE!</v>
      </c>
      <c r="BB41" s="271" t="e">
        <f t="shared" si="154"/>
        <v>#VALUE!</v>
      </c>
      <c r="BC41" s="271" t="e">
        <f t="shared" si="155"/>
        <v>#VALUE!</v>
      </c>
      <c r="BD41" s="271" t="e">
        <f t="shared" si="156"/>
        <v>#VALUE!</v>
      </c>
      <c r="BE41" s="271" t="e">
        <f t="shared" si="157"/>
        <v>#VALUE!</v>
      </c>
      <c r="BF41" s="271" t="e">
        <f t="shared" si="158"/>
        <v>#VALUE!</v>
      </c>
      <c r="BG41" s="271" t="e">
        <f t="shared" si="159"/>
        <v>#VALUE!</v>
      </c>
      <c r="BH41" s="271" t="e">
        <f t="shared" si="160"/>
        <v>#VALUE!</v>
      </c>
      <c r="BI41" s="271" t="e">
        <f t="shared" si="161"/>
        <v>#VALUE!</v>
      </c>
      <c r="BJ41" s="271" t="e">
        <f t="shared" si="162"/>
        <v>#VALUE!</v>
      </c>
      <c r="BK41" s="271" t="e">
        <f t="shared" si="163"/>
        <v>#VALUE!</v>
      </c>
      <c r="BL41" s="271" t="e">
        <f t="shared" si="164"/>
        <v>#VALUE!</v>
      </c>
      <c r="BM41" s="271" t="e">
        <f t="shared" si="165"/>
        <v>#VALUE!</v>
      </c>
      <c r="BN41" s="271" t="e">
        <f t="shared" si="166"/>
        <v>#VALUE!</v>
      </c>
      <c r="BO41" s="271" t="e">
        <f t="shared" si="167"/>
        <v>#VALUE!</v>
      </c>
      <c r="BP41" s="271" t="e">
        <f t="shared" si="168"/>
        <v>#VALUE!</v>
      </c>
      <c r="BQ41" s="271" t="e">
        <f t="shared" si="169"/>
        <v>#VALUE!</v>
      </c>
      <c r="BR41" s="271" t="e">
        <f t="shared" si="170"/>
        <v>#VALUE!</v>
      </c>
      <c r="BS41" s="271" t="e">
        <f t="shared" si="171"/>
        <v>#VALUE!</v>
      </c>
      <c r="BT41" s="271" t="e">
        <f t="shared" si="172"/>
        <v>#VALUE!</v>
      </c>
      <c r="BU41" s="271" t="e">
        <f t="shared" si="173"/>
        <v>#VALUE!</v>
      </c>
      <c r="BV41" s="271" t="e">
        <f t="shared" si="174"/>
        <v>#VALUE!</v>
      </c>
      <c r="BW41" s="271" t="e">
        <f t="shared" si="175"/>
        <v>#VALUE!</v>
      </c>
      <c r="BX41" s="271" t="e">
        <f t="shared" si="176"/>
        <v>#VALUE!</v>
      </c>
      <c r="BY41" s="271" t="e">
        <f t="shared" si="177"/>
        <v>#VALUE!</v>
      </c>
      <c r="BZ41" s="271" t="e">
        <f t="shared" si="178"/>
        <v>#VALUE!</v>
      </c>
      <c r="CA41" s="271" t="e">
        <f t="shared" si="179"/>
        <v>#VALUE!</v>
      </c>
      <c r="CB41" s="271" t="e">
        <f t="shared" si="180"/>
        <v>#VALUE!</v>
      </c>
      <c r="CC41" s="271" t="e">
        <f t="shared" si="181"/>
        <v>#VALUE!</v>
      </c>
      <c r="CD41" s="271" t="e">
        <f t="shared" si="182"/>
        <v>#VALUE!</v>
      </c>
      <c r="CE41" s="271" t="e">
        <f t="shared" si="183"/>
        <v>#VALUE!</v>
      </c>
      <c r="CF41" s="271" t="e">
        <f t="shared" si="184"/>
        <v>#VALUE!</v>
      </c>
      <c r="CG41" s="271" t="e">
        <f t="shared" si="185"/>
        <v>#VALUE!</v>
      </c>
      <c r="CH41" s="271" t="e">
        <f t="shared" si="186"/>
        <v>#VALUE!</v>
      </c>
      <c r="CI41" s="271" t="e">
        <f t="shared" si="187"/>
        <v>#VALUE!</v>
      </c>
      <c r="CJ41" s="156" t="e">
        <f t="shared" si="188"/>
        <v>#VALUE!</v>
      </c>
      <c r="CK41" s="337" t="e">
        <f>IF(OR(Y41="NIL",ISERROR(AD41),E41&lt;&gt;Live),"",INDEX(Unique_PIG,MATCH(Y41,PIG_Likelihood_Scale,0),MATCH(AD41,PIG_Impact_Scale,0))*AC41)</f>
        <v>#VALUE!</v>
      </c>
      <c r="CL41" s="271" t="e">
        <f t="shared" si="190"/>
        <v>#VALUE!</v>
      </c>
      <c r="CM41" s="271" t="e">
        <f t="shared" si="191"/>
        <v>#VALUE!</v>
      </c>
      <c r="CN41" s="271" t="e">
        <f t="shared" si="192"/>
        <v>#VALUE!</v>
      </c>
      <c r="CO41" s="271" t="e">
        <f t="shared" si="193"/>
        <v>#VALUE!</v>
      </c>
      <c r="CP41" s="271" t="e">
        <f t="shared" si="194"/>
        <v>#VALUE!</v>
      </c>
      <c r="CQ41" s="271" t="e">
        <f t="shared" si="195"/>
        <v>#VALUE!</v>
      </c>
      <c r="CR41" s="271" t="e">
        <f t="shared" si="196"/>
        <v>#VALUE!</v>
      </c>
      <c r="CS41" s="271" t="e">
        <f t="shared" si="197"/>
        <v>#VALUE!</v>
      </c>
      <c r="CT41" s="271" t="e">
        <f t="shared" si="198"/>
        <v>#VALUE!</v>
      </c>
      <c r="CU41" s="271" t="e">
        <f t="shared" si="199"/>
        <v>#VALUE!</v>
      </c>
      <c r="CV41" s="271" t="e">
        <f t="shared" si="200"/>
        <v>#VALUE!</v>
      </c>
      <c r="CW41" s="271" t="e">
        <f t="shared" si="201"/>
        <v>#VALUE!</v>
      </c>
      <c r="CX41" s="271" t="e">
        <f t="shared" si="202"/>
        <v>#VALUE!</v>
      </c>
      <c r="CY41" s="271" t="e">
        <f t="shared" si="203"/>
        <v>#VALUE!</v>
      </c>
      <c r="CZ41" s="271" t="e">
        <f t="shared" si="204"/>
        <v>#VALUE!</v>
      </c>
      <c r="DA41" s="271" t="e">
        <f t="shared" si="205"/>
        <v>#VALUE!</v>
      </c>
      <c r="DB41" s="271" t="e">
        <f t="shared" si="206"/>
        <v>#VALUE!</v>
      </c>
      <c r="DC41" s="271" t="e">
        <f t="shared" si="207"/>
        <v>#VALUE!</v>
      </c>
      <c r="DD41" s="271" t="e">
        <f t="shared" si="208"/>
        <v>#VALUE!</v>
      </c>
      <c r="DE41" s="271" t="e">
        <f t="shared" si="209"/>
        <v>#VALUE!</v>
      </c>
      <c r="DF41" s="271" t="e">
        <f t="shared" si="210"/>
        <v>#VALUE!</v>
      </c>
      <c r="DG41" s="271" t="e">
        <f t="shared" si="211"/>
        <v>#VALUE!</v>
      </c>
      <c r="DH41" s="271" t="e">
        <f t="shared" si="212"/>
        <v>#VALUE!</v>
      </c>
      <c r="DI41" s="271" t="e">
        <f t="shared" si="213"/>
        <v>#VALUE!</v>
      </c>
      <c r="DJ41" s="271" t="e">
        <f t="shared" si="214"/>
        <v>#VALUE!</v>
      </c>
      <c r="DK41" s="271" t="e">
        <f t="shared" si="215"/>
        <v>#VALUE!</v>
      </c>
      <c r="DL41" s="271" t="e">
        <f t="shared" si="216"/>
        <v>#VALUE!</v>
      </c>
      <c r="DM41" s="271" t="e">
        <f t="shared" si="217"/>
        <v>#VALUE!</v>
      </c>
      <c r="DN41" s="271" t="e">
        <f t="shared" si="218"/>
        <v>#VALUE!</v>
      </c>
      <c r="DO41" s="271" t="e">
        <f t="shared" si="219"/>
        <v>#VALUE!</v>
      </c>
      <c r="DP41" s="271" t="e">
        <f t="shared" si="220"/>
        <v>#VALUE!</v>
      </c>
      <c r="DQ41" s="271" t="e">
        <f t="shared" si="221"/>
        <v>#VALUE!</v>
      </c>
      <c r="DR41" s="271" t="e">
        <f t="shared" si="222"/>
        <v>#VALUE!</v>
      </c>
      <c r="DS41" s="271" t="e">
        <f t="shared" si="223"/>
        <v>#VALUE!</v>
      </c>
      <c r="DT41" s="271" t="e">
        <f t="shared" si="224"/>
        <v>#VALUE!</v>
      </c>
      <c r="DU41" s="271" t="e">
        <f t="shared" si="225"/>
        <v>#VALUE!</v>
      </c>
      <c r="DV41" s="271" t="e">
        <f t="shared" si="226"/>
        <v>#VALUE!</v>
      </c>
      <c r="DW41" s="271" t="e">
        <f t="shared" si="227"/>
        <v>#VALUE!</v>
      </c>
      <c r="DX41" s="271" t="e">
        <f t="shared" si="228"/>
        <v>#VALUE!</v>
      </c>
      <c r="DY41" s="271" t="e">
        <f t="shared" si="229"/>
        <v>#VALUE!</v>
      </c>
      <c r="DZ41" s="271" t="e">
        <f t="shared" si="230"/>
        <v>#VALUE!</v>
      </c>
      <c r="EA41" s="271" t="e">
        <f t="shared" si="231"/>
        <v>#VALUE!</v>
      </c>
      <c r="EB41" s="271" t="e">
        <f t="shared" si="232"/>
        <v>#VALUE!</v>
      </c>
      <c r="EC41" s="271" t="e">
        <f t="shared" si="233"/>
        <v>#VALUE!</v>
      </c>
      <c r="ED41" s="271" t="e">
        <f t="shared" si="234"/>
        <v>#VALUE!</v>
      </c>
      <c r="EE41" s="271" t="e">
        <f t="shared" si="235"/>
        <v>#VALUE!</v>
      </c>
      <c r="EF41" s="271" t="e">
        <f t="shared" si="236"/>
        <v>#VALUE!</v>
      </c>
      <c r="EG41" s="271" t="e">
        <f t="shared" si="237"/>
        <v>#VALUE!</v>
      </c>
      <c r="EH41" s="271" t="e">
        <f t="shared" si="238"/>
        <v>#VALUE!</v>
      </c>
      <c r="EI41" s="338" t="e">
        <f t="shared" si="239"/>
        <v>#VALUE!</v>
      </c>
    </row>
    <row r="42" customHeight="1" ht="16.0">
      <c r="B42" s="323" t="s">
        <v>519</v>
      </c>
      <c r="C42" s="324" t="s">
        <v>519</v>
      </c>
      <c r="D42" s="325" t="s">
        <v>519</v>
      </c>
      <c r="E42" s="326" t="s">
        <v>519</v>
      </c>
      <c r="F42" s="146"/>
      <c r="G42" s="308" t="e">
        <f>IF(AND(P42&lt;&gt;"",E42="Live",D42="Opportunity"),RANK(P42,Current_Score,1)+COUNTIF(P$12:$P42,P42)-1,"")</f>
        <v>#VALUE!</v>
      </c>
      <c r="H42" s="309" t="e">
        <f>IF(AND(P42&lt;&gt;"",E42="Live",D42="Threat"),RANK(P42,Current_Score,0)+COUNTIF(P$12:$P42,P42)-1,"")</f>
        <v>#VALUE!</v>
      </c>
      <c r="I42" s="146"/>
      <c r="J42" s="323" t="s">
        <v>520</v>
      </c>
      <c r="K42" s="327" t="s">
        <v>521</v>
      </c>
      <c r="L42" s="327" t="s">
        <v>518</v>
      </c>
      <c r="M42" s="327" t="s">
        <v>519</v>
      </c>
      <c r="N42" s="328" t="e">
        <f t="shared" si="119"/>
        <v>#NAME?</v>
      </c>
      <c r="O42" s="271" t="e">
        <f>INDEX(Scale_Names,MAX(IF(K42="",0,MATCH(K42,Scale_Names,0)),IF(L42="",0,MATCH(L42,Scale_Names,0)),IF(M42=0,0,MATCH(M42,Scale_Names,0))),0)</f>
        <v>#NAME?</v>
      </c>
      <c r="P42" s="329" t="e">
        <f>IF(OR(J42="NIL",J42="",ISERROR(O42)),"",INDEX(PIG,MATCH(J42,PIG_Likelihood_Scale,0),MATCH(O42,PIG_Impact_Scale,0))*N42)</f>
        <v>#VALUE!</v>
      </c>
      <c r="Q42" s="146"/>
      <c r="R42" s="330" t="s">
        <v>539</v>
      </c>
      <c r="S42" s="331" t="s">
        <v>540</v>
      </c>
      <c r="T42" s="331" t="s">
        <v>541</v>
      </c>
      <c r="U42" s="332" t="e">
        <f t="shared" si="125"/>
        <v>#NAME?</v>
      </c>
      <c r="V42" s="146"/>
      <c r="W42" s="333" t="s">
        <v>542</v>
      </c>
      <c r="X42" s="146"/>
      <c r="Y42" s="320" t="s">
        <v>520</v>
      </c>
      <c r="Z42" s="271" t="s">
        <v>521</v>
      </c>
      <c r="AA42" s="271" t="s">
        <v>518</v>
      </c>
      <c r="AB42" s="271" t="s">
        <v>519</v>
      </c>
      <c r="AC42" s="328" t="e">
        <f t="shared" si="131"/>
        <v>#NAME?</v>
      </c>
      <c r="AD42" s="271" t="e">
        <f>INDEX(Scale_Names,MAX(IF(Z42="",0,MATCH(Z42,Scale_Names,0)),IF(AA42="",0,MATCH(AA42,Scale_Names,0)),IF(AB42=0,0,MATCH(AB42,Scale_Names,0))),0)</f>
        <v>#NAME?</v>
      </c>
      <c r="AE42" s="334" t="e">
        <f>IF(OR(Y42="NIL",ISERROR(AD42)),"",INDEX(PIG,MATCH(Y42,PIG_Likelihood_Scale,0),MATCH(AD42,PIG_Impact_Scale,0))*AC42)</f>
        <v>#VALUE!</v>
      </c>
      <c r="AF42" s="146"/>
      <c r="AG42" s="335" t="s">
        <v>539</v>
      </c>
      <c r="AH42" s="269" t="s">
        <v>540</v>
      </c>
      <c r="AI42" s="269" t="s">
        <v>541</v>
      </c>
      <c r="AJ42" s="336" t="e">
        <f t="shared" si="137"/>
        <v>#NAME?</v>
      </c>
      <c r="AK42" s="146"/>
      <c r="AL42" s="320" t="e">
        <f>IF(OR(J42="NIL",ISERROR(O42),E42&lt;&gt;Live),"",INDEX(Unique_PIG,MATCH(J42,PIG_Likelihood_Scale,0),MATCH(O42,PIG_Impact_Scale,0))*N42)</f>
        <v>#VALUE!</v>
      </c>
      <c r="AM42" s="271" t="e">
        <f t="shared" si="139"/>
        <v>#VALUE!</v>
      </c>
      <c r="AN42" s="271" t="e">
        <f t="shared" si="140"/>
        <v>#VALUE!</v>
      </c>
      <c r="AO42" s="271" t="e">
        <f t="shared" si="141"/>
        <v>#VALUE!</v>
      </c>
      <c r="AP42" s="271" t="e">
        <f t="shared" si="142"/>
        <v>#VALUE!</v>
      </c>
      <c r="AQ42" s="271" t="e">
        <f t="shared" si="143"/>
        <v>#VALUE!</v>
      </c>
      <c r="AR42" s="271" t="e">
        <f t="shared" si="144"/>
        <v>#VALUE!</v>
      </c>
      <c r="AS42" s="271" t="e">
        <f t="shared" si="145"/>
        <v>#VALUE!</v>
      </c>
      <c r="AT42" s="271" t="e">
        <f t="shared" si="146"/>
        <v>#VALUE!</v>
      </c>
      <c r="AU42" s="271" t="e">
        <f t="shared" si="147"/>
        <v>#VALUE!</v>
      </c>
      <c r="AV42" s="271" t="e">
        <f t="shared" si="148"/>
        <v>#VALUE!</v>
      </c>
      <c r="AW42" s="271" t="e">
        <f t="shared" si="149"/>
        <v>#VALUE!</v>
      </c>
      <c r="AX42" s="271" t="e">
        <f t="shared" si="150"/>
        <v>#VALUE!</v>
      </c>
      <c r="AY42" s="271" t="e">
        <f t="shared" si="151"/>
        <v>#VALUE!</v>
      </c>
      <c r="AZ42" s="271" t="e">
        <f t="shared" si="152"/>
        <v>#VALUE!</v>
      </c>
      <c r="BA42" s="271" t="e">
        <f t="shared" si="153"/>
        <v>#VALUE!</v>
      </c>
      <c r="BB42" s="271" t="e">
        <f t="shared" si="154"/>
        <v>#VALUE!</v>
      </c>
      <c r="BC42" s="271" t="e">
        <f t="shared" si="155"/>
        <v>#VALUE!</v>
      </c>
      <c r="BD42" s="271" t="e">
        <f t="shared" si="156"/>
        <v>#VALUE!</v>
      </c>
      <c r="BE42" s="271" t="e">
        <f t="shared" si="157"/>
        <v>#VALUE!</v>
      </c>
      <c r="BF42" s="271" t="e">
        <f t="shared" si="158"/>
        <v>#VALUE!</v>
      </c>
      <c r="BG42" s="271" t="e">
        <f t="shared" si="159"/>
        <v>#VALUE!</v>
      </c>
      <c r="BH42" s="271" t="e">
        <f t="shared" si="160"/>
        <v>#VALUE!</v>
      </c>
      <c r="BI42" s="271" t="e">
        <f t="shared" si="161"/>
        <v>#VALUE!</v>
      </c>
      <c r="BJ42" s="271" t="e">
        <f t="shared" si="162"/>
        <v>#VALUE!</v>
      </c>
      <c r="BK42" s="271" t="e">
        <f t="shared" si="163"/>
        <v>#VALUE!</v>
      </c>
      <c r="BL42" s="271" t="e">
        <f t="shared" si="164"/>
        <v>#VALUE!</v>
      </c>
      <c r="BM42" s="271" t="e">
        <f t="shared" si="165"/>
        <v>#VALUE!</v>
      </c>
      <c r="BN42" s="271" t="e">
        <f t="shared" si="166"/>
        <v>#VALUE!</v>
      </c>
      <c r="BO42" s="271" t="e">
        <f t="shared" si="167"/>
        <v>#VALUE!</v>
      </c>
      <c r="BP42" s="271" t="e">
        <f t="shared" si="168"/>
        <v>#VALUE!</v>
      </c>
      <c r="BQ42" s="271" t="e">
        <f t="shared" si="169"/>
        <v>#VALUE!</v>
      </c>
      <c r="BR42" s="271" t="e">
        <f t="shared" si="170"/>
        <v>#VALUE!</v>
      </c>
      <c r="BS42" s="271" t="e">
        <f t="shared" si="171"/>
        <v>#VALUE!</v>
      </c>
      <c r="BT42" s="271" t="e">
        <f t="shared" si="172"/>
        <v>#VALUE!</v>
      </c>
      <c r="BU42" s="271" t="e">
        <f t="shared" si="173"/>
        <v>#VALUE!</v>
      </c>
      <c r="BV42" s="271" t="e">
        <f t="shared" si="174"/>
        <v>#VALUE!</v>
      </c>
      <c r="BW42" s="271" t="e">
        <f t="shared" si="175"/>
        <v>#VALUE!</v>
      </c>
      <c r="BX42" s="271" t="e">
        <f t="shared" si="176"/>
        <v>#VALUE!</v>
      </c>
      <c r="BY42" s="271" t="e">
        <f t="shared" si="177"/>
        <v>#VALUE!</v>
      </c>
      <c r="BZ42" s="271" t="e">
        <f t="shared" si="178"/>
        <v>#VALUE!</v>
      </c>
      <c r="CA42" s="271" t="e">
        <f t="shared" si="179"/>
        <v>#VALUE!</v>
      </c>
      <c r="CB42" s="271" t="e">
        <f t="shared" si="180"/>
        <v>#VALUE!</v>
      </c>
      <c r="CC42" s="271" t="e">
        <f t="shared" si="181"/>
        <v>#VALUE!</v>
      </c>
      <c r="CD42" s="271" t="e">
        <f t="shared" si="182"/>
        <v>#VALUE!</v>
      </c>
      <c r="CE42" s="271" t="e">
        <f t="shared" si="183"/>
        <v>#VALUE!</v>
      </c>
      <c r="CF42" s="271" t="e">
        <f t="shared" si="184"/>
        <v>#VALUE!</v>
      </c>
      <c r="CG42" s="271" t="e">
        <f t="shared" si="185"/>
        <v>#VALUE!</v>
      </c>
      <c r="CH42" s="271" t="e">
        <f t="shared" si="186"/>
        <v>#VALUE!</v>
      </c>
      <c r="CI42" s="271" t="e">
        <f t="shared" si="187"/>
        <v>#VALUE!</v>
      </c>
      <c r="CJ42" s="156" t="e">
        <f t="shared" si="188"/>
        <v>#VALUE!</v>
      </c>
      <c r="CK42" s="337" t="e">
        <f>IF(OR(Y42="NIL",ISERROR(AD42),E42&lt;&gt;Live),"",INDEX(Unique_PIG,MATCH(Y42,PIG_Likelihood_Scale,0),MATCH(AD42,PIG_Impact_Scale,0))*AC42)</f>
        <v>#VALUE!</v>
      </c>
      <c r="CL42" s="271" t="e">
        <f t="shared" si="190"/>
        <v>#VALUE!</v>
      </c>
      <c r="CM42" s="271" t="e">
        <f t="shared" si="191"/>
        <v>#VALUE!</v>
      </c>
      <c r="CN42" s="271" t="e">
        <f t="shared" si="192"/>
        <v>#VALUE!</v>
      </c>
      <c r="CO42" s="271" t="e">
        <f t="shared" si="193"/>
        <v>#VALUE!</v>
      </c>
      <c r="CP42" s="271" t="e">
        <f t="shared" si="194"/>
        <v>#VALUE!</v>
      </c>
      <c r="CQ42" s="271" t="e">
        <f t="shared" si="195"/>
        <v>#VALUE!</v>
      </c>
      <c r="CR42" s="271" t="e">
        <f t="shared" si="196"/>
        <v>#VALUE!</v>
      </c>
      <c r="CS42" s="271" t="e">
        <f t="shared" si="197"/>
        <v>#VALUE!</v>
      </c>
      <c r="CT42" s="271" t="e">
        <f t="shared" si="198"/>
        <v>#VALUE!</v>
      </c>
      <c r="CU42" s="271" t="e">
        <f t="shared" si="199"/>
        <v>#VALUE!</v>
      </c>
      <c r="CV42" s="271" t="e">
        <f t="shared" si="200"/>
        <v>#VALUE!</v>
      </c>
      <c r="CW42" s="271" t="e">
        <f t="shared" si="201"/>
        <v>#VALUE!</v>
      </c>
      <c r="CX42" s="271" t="e">
        <f t="shared" si="202"/>
        <v>#VALUE!</v>
      </c>
      <c r="CY42" s="271" t="e">
        <f t="shared" si="203"/>
        <v>#VALUE!</v>
      </c>
      <c r="CZ42" s="271" t="e">
        <f t="shared" si="204"/>
        <v>#VALUE!</v>
      </c>
      <c r="DA42" s="271" t="e">
        <f t="shared" si="205"/>
        <v>#VALUE!</v>
      </c>
      <c r="DB42" s="271" t="e">
        <f t="shared" si="206"/>
        <v>#VALUE!</v>
      </c>
      <c r="DC42" s="271" t="e">
        <f t="shared" si="207"/>
        <v>#VALUE!</v>
      </c>
      <c r="DD42" s="271" t="e">
        <f t="shared" si="208"/>
        <v>#VALUE!</v>
      </c>
      <c r="DE42" s="271" t="e">
        <f t="shared" si="209"/>
        <v>#VALUE!</v>
      </c>
      <c r="DF42" s="271" t="e">
        <f t="shared" si="210"/>
        <v>#VALUE!</v>
      </c>
      <c r="DG42" s="271" t="e">
        <f t="shared" si="211"/>
        <v>#VALUE!</v>
      </c>
      <c r="DH42" s="271" t="e">
        <f t="shared" si="212"/>
        <v>#VALUE!</v>
      </c>
      <c r="DI42" s="271" t="e">
        <f t="shared" si="213"/>
        <v>#VALUE!</v>
      </c>
      <c r="DJ42" s="271" t="e">
        <f t="shared" si="214"/>
        <v>#VALUE!</v>
      </c>
      <c r="DK42" s="271" t="e">
        <f t="shared" si="215"/>
        <v>#VALUE!</v>
      </c>
      <c r="DL42" s="271" t="e">
        <f t="shared" si="216"/>
        <v>#VALUE!</v>
      </c>
      <c r="DM42" s="271" t="e">
        <f t="shared" si="217"/>
        <v>#VALUE!</v>
      </c>
      <c r="DN42" s="271" t="e">
        <f t="shared" si="218"/>
        <v>#VALUE!</v>
      </c>
      <c r="DO42" s="271" t="e">
        <f t="shared" si="219"/>
        <v>#VALUE!</v>
      </c>
      <c r="DP42" s="271" t="e">
        <f t="shared" si="220"/>
        <v>#VALUE!</v>
      </c>
      <c r="DQ42" s="271" t="e">
        <f t="shared" si="221"/>
        <v>#VALUE!</v>
      </c>
      <c r="DR42" s="271" t="e">
        <f t="shared" si="222"/>
        <v>#VALUE!</v>
      </c>
      <c r="DS42" s="271" t="e">
        <f t="shared" si="223"/>
        <v>#VALUE!</v>
      </c>
      <c r="DT42" s="271" t="e">
        <f t="shared" si="224"/>
        <v>#VALUE!</v>
      </c>
      <c r="DU42" s="271" t="e">
        <f t="shared" si="225"/>
        <v>#VALUE!</v>
      </c>
      <c r="DV42" s="271" t="e">
        <f t="shared" si="226"/>
        <v>#VALUE!</v>
      </c>
      <c r="DW42" s="271" t="e">
        <f t="shared" si="227"/>
        <v>#VALUE!</v>
      </c>
      <c r="DX42" s="271" t="e">
        <f t="shared" si="228"/>
        <v>#VALUE!</v>
      </c>
      <c r="DY42" s="271" t="e">
        <f t="shared" si="229"/>
        <v>#VALUE!</v>
      </c>
      <c r="DZ42" s="271" t="e">
        <f t="shared" si="230"/>
        <v>#VALUE!</v>
      </c>
      <c r="EA42" s="271" t="e">
        <f t="shared" si="231"/>
        <v>#VALUE!</v>
      </c>
      <c r="EB42" s="271" t="e">
        <f t="shared" si="232"/>
        <v>#VALUE!</v>
      </c>
      <c r="EC42" s="271" t="e">
        <f t="shared" si="233"/>
        <v>#VALUE!</v>
      </c>
      <c r="ED42" s="271" t="e">
        <f t="shared" si="234"/>
        <v>#VALUE!</v>
      </c>
      <c r="EE42" s="271" t="e">
        <f t="shared" si="235"/>
        <v>#VALUE!</v>
      </c>
      <c r="EF42" s="271" t="e">
        <f t="shared" si="236"/>
        <v>#VALUE!</v>
      </c>
      <c r="EG42" s="271" t="e">
        <f t="shared" si="237"/>
        <v>#VALUE!</v>
      </c>
      <c r="EH42" s="271" t="e">
        <f t="shared" si="238"/>
        <v>#VALUE!</v>
      </c>
      <c r="EI42" s="338" t="e">
        <f t="shared" si="239"/>
        <v>#VALUE!</v>
      </c>
    </row>
    <row r="43" customHeight="1" ht="16.0">
      <c r="B43" s="323" t="s">
        <v>519</v>
      </c>
      <c r="C43" s="324" t="s">
        <v>519</v>
      </c>
      <c r="D43" s="325" t="s">
        <v>519</v>
      </c>
      <c r="E43" s="326" t="s">
        <v>519</v>
      </c>
      <c r="F43" s="146"/>
      <c r="G43" s="308" t="e">
        <f>IF(AND(P43&lt;&gt;"",E43="Live",D43="Opportunity"),RANK(P43,Current_Score,1)+COUNTIF(P$12:$P43,P43)-1,"")</f>
        <v>#VALUE!</v>
      </c>
      <c r="H43" s="309" t="e">
        <f>IF(AND(P43&lt;&gt;"",E43="Live",D43="Threat"),RANK(P43,Current_Score,0)+COUNTIF(P$12:$P43,P43)-1,"")</f>
        <v>#VALUE!</v>
      </c>
      <c r="I43" s="146"/>
      <c r="J43" s="323" t="s">
        <v>520</v>
      </c>
      <c r="K43" s="327" t="s">
        <v>521</v>
      </c>
      <c r="L43" s="327" t="s">
        <v>518</v>
      </c>
      <c r="M43" s="327" t="s">
        <v>519</v>
      </c>
      <c r="N43" s="328" t="e">
        <f t="shared" si="119"/>
        <v>#NAME?</v>
      </c>
      <c r="O43" s="271" t="e">
        <f>INDEX(Scale_Names,MAX(IF(K43="",0,MATCH(K43,Scale_Names,0)),IF(L43="",0,MATCH(L43,Scale_Names,0)),IF(M43=0,0,MATCH(M43,Scale_Names,0))),0)</f>
        <v>#NAME?</v>
      </c>
      <c r="P43" s="329" t="e">
        <f>IF(OR(J43="NIL",J43="",ISERROR(O43)),"",INDEX(PIG,MATCH(J43,PIG_Likelihood_Scale,0),MATCH(O43,PIG_Impact_Scale,0))*N43)</f>
        <v>#VALUE!</v>
      </c>
      <c r="Q43" s="146"/>
      <c r="R43" s="330" t="s">
        <v>543</v>
      </c>
      <c r="S43" s="331" t="s">
        <v>544</v>
      </c>
      <c r="T43" s="331" t="s">
        <v>545</v>
      </c>
      <c r="U43" s="332" t="e">
        <f t="shared" si="125"/>
        <v>#NAME?</v>
      </c>
      <c r="V43" s="146"/>
      <c r="W43" s="333" t="s">
        <v>546</v>
      </c>
      <c r="X43" s="146"/>
      <c r="Y43" s="320" t="s">
        <v>520</v>
      </c>
      <c r="Z43" s="271" t="s">
        <v>521</v>
      </c>
      <c r="AA43" s="271" t="s">
        <v>518</v>
      </c>
      <c r="AB43" s="271" t="s">
        <v>519</v>
      </c>
      <c r="AC43" s="328" t="e">
        <f t="shared" si="131"/>
        <v>#NAME?</v>
      </c>
      <c r="AD43" s="271" t="e">
        <f>INDEX(Scale_Names,MAX(IF(Z43="",0,MATCH(Z43,Scale_Names,0)),IF(AA43="",0,MATCH(AA43,Scale_Names,0)),IF(AB43=0,0,MATCH(AB43,Scale_Names,0))),0)</f>
        <v>#NAME?</v>
      </c>
      <c r="AE43" s="334" t="e">
        <f>IF(OR(Y43="NIL",ISERROR(AD43)),"",INDEX(PIG,MATCH(Y43,PIG_Likelihood_Scale,0),MATCH(AD43,PIG_Impact_Scale,0))*AC43)</f>
        <v>#VALUE!</v>
      </c>
      <c r="AF43" s="146"/>
      <c r="AG43" s="335" t="s">
        <v>543</v>
      </c>
      <c r="AH43" s="269" t="s">
        <v>544</v>
      </c>
      <c r="AI43" s="269" t="s">
        <v>545</v>
      </c>
      <c r="AJ43" s="336" t="e">
        <f t="shared" si="137"/>
        <v>#NAME?</v>
      </c>
      <c r="AK43" s="146"/>
      <c r="AL43" s="320" t="e">
        <f>IF(OR(J43="NIL",ISERROR(O43),E43&lt;&gt;Live),"",INDEX(Unique_PIG,MATCH(J43,PIG_Likelihood_Scale,0),MATCH(O43,PIG_Impact_Scale,0))*N43)</f>
        <v>#VALUE!</v>
      </c>
      <c r="AM43" s="271" t="e">
        <f t="shared" si="139"/>
        <v>#VALUE!</v>
      </c>
      <c r="AN43" s="271" t="e">
        <f t="shared" si="140"/>
        <v>#VALUE!</v>
      </c>
      <c r="AO43" s="271" t="e">
        <f t="shared" si="141"/>
        <v>#VALUE!</v>
      </c>
      <c r="AP43" s="271" t="e">
        <f t="shared" si="142"/>
        <v>#VALUE!</v>
      </c>
      <c r="AQ43" s="271" t="e">
        <f t="shared" si="143"/>
        <v>#VALUE!</v>
      </c>
      <c r="AR43" s="271" t="e">
        <f t="shared" si="144"/>
        <v>#VALUE!</v>
      </c>
      <c r="AS43" s="271" t="e">
        <f t="shared" si="145"/>
        <v>#VALUE!</v>
      </c>
      <c r="AT43" s="271" t="e">
        <f t="shared" si="146"/>
        <v>#VALUE!</v>
      </c>
      <c r="AU43" s="271" t="e">
        <f t="shared" si="147"/>
        <v>#VALUE!</v>
      </c>
      <c r="AV43" s="271" t="e">
        <f t="shared" si="148"/>
        <v>#VALUE!</v>
      </c>
      <c r="AW43" s="271" t="e">
        <f t="shared" si="149"/>
        <v>#VALUE!</v>
      </c>
      <c r="AX43" s="271" t="e">
        <f t="shared" si="150"/>
        <v>#VALUE!</v>
      </c>
      <c r="AY43" s="271" t="e">
        <f t="shared" si="151"/>
        <v>#VALUE!</v>
      </c>
      <c r="AZ43" s="271" t="e">
        <f t="shared" si="152"/>
        <v>#VALUE!</v>
      </c>
      <c r="BA43" s="271" t="e">
        <f t="shared" si="153"/>
        <v>#VALUE!</v>
      </c>
      <c r="BB43" s="271" t="e">
        <f t="shared" si="154"/>
        <v>#VALUE!</v>
      </c>
      <c r="BC43" s="271" t="e">
        <f t="shared" si="155"/>
        <v>#VALUE!</v>
      </c>
      <c r="BD43" s="271" t="e">
        <f t="shared" si="156"/>
        <v>#VALUE!</v>
      </c>
      <c r="BE43" s="271" t="e">
        <f t="shared" si="157"/>
        <v>#VALUE!</v>
      </c>
      <c r="BF43" s="271" t="e">
        <f t="shared" si="158"/>
        <v>#VALUE!</v>
      </c>
      <c r="BG43" s="271" t="e">
        <f t="shared" si="159"/>
        <v>#VALUE!</v>
      </c>
      <c r="BH43" s="271" t="e">
        <f t="shared" si="160"/>
        <v>#VALUE!</v>
      </c>
      <c r="BI43" s="271" t="e">
        <f t="shared" si="161"/>
        <v>#VALUE!</v>
      </c>
      <c r="BJ43" s="271" t="e">
        <f t="shared" si="162"/>
        <v>#VALUE!</v>
      </c>
      <c r="BK43" s="271" t="e">
        <f t="shared" si="163"/>
        <v>#VALUE!</v>
      </c>
      <c r="BL43" s="271" t="e">
        <f t="shared" si="164"/>
        <v>#VALUE!</v>
      </c>
      <c r="BM43" s="271" t="e">
        <f t="shared" si="165"/>
        <v>#VALUE!</v>
      </c>
      <c r="BN43" s="271" t="e">
        <f t="shared" si="166"/>
        <v>#VALUE!</v>
      </c>
      <c r="BO43" s="271" t="e">
        <f t="shared" si="167"/>
        <v>#VALUE!</v>
      </c>
      <c r="BP43" s="271" t="e">
        <f t="shared" si="168"/>
        <v>#VALUE!</v>
      </c>
      <c r="BQ43" s="271" t="e">
        <f t="shared" si="169"/>
        <v>#VALUE!</v>
      </c>
      <c r="BR43" s="271" t="e">
        <f t="shared" si="170"/>
        <v>#VALUE!</v>
      </c>
      <c r="BS43" s="271" t="e">
        <f t="shared" si="171"/>
        <v>#VALUE!</v>
      </c>
      <c r="BT43" s="271" t="e">
        <f t="shared" si="172"/>
        <v>#VALUE!</v>
      </c>
      <c r="BU43" s="271" t="e">
        <f t="shared" si="173"/>
        <v>#VALUE!</v>
      </c>
      <c r="BV43" s="271" t="e">
        <f t="shared" si="174"/>
        <v>#VALUE!</v>
      </c>
      <c r="BW43" s="271" t="e">
        <f t="shared" si="175"/>
        <v>#VALUE!</v>
      </c>
      <c r="BX43" s="271" t="e">
        <f t="shared" si="176"/>
        <v>#VALUE!</v>
      </c>
      <c r="BY43" s="271" t="e">
        <f t="shared" si="177"/>
        <v>#VALUE!</v>
      </c>
      <c r="BZ43" s="271" t="e">
        <f t="shared" si="178"/>
        <v>#VALUE!</v>
      </c>
      <c r="CA43" s="271" t="e">
        <f t="shared" si="179"/>
        <v>#VALUE!</v>
      </c>
      <c r="CB43" s="271" t="e">
        <f t="shared" si="180"/>
        <v>#VALUE!</v>
      </c>
      <c r="CC43" s="271" t="e">
        <f t="shared" si="181"/>
        <v>#VALUE!</v>
      </c>
      <c r="CD43" s="271" t="e">
        <f t="shared" si="182"/>
        <v>#VALUE!</v>
      </c>
      <c r="CE43" s="271" t="e">
        <f t="shared" si="183"/>
        <v>#VALUE!</v>
      </c>
      <c r="CF43" s="271" t="e">
        <f t="shared" si="184"/>
        <v>#VALUE!</v>
      </c>
      <c r="CG43" s="271" t="e">
        <f t="shared" si="185"/>
        <v>#VALUE!</v>
      </c>
      <c r="CH43" s="271" t="e">
        <f t="shared" si="186"/>
        <v>#VALUE!</v>
      </c>
      <c r="CI43" s="271" t="e">
        <f t="shared" si="187"/>
        <v>#VALUE!</v>
      </c>
      <c r="CJ43" s="156" t="e">
        <f t="shared" si="188"/>
        <v>#VALUE!</v>
      </c>
      <c r="CK43" s="337" t="e">
        <f>IF(OR(Y43="NIL",ISERROR(AD43),E43&lt;&gt;Live),"",INDEX(Unique_PIG,MATCH(Y43,PIG_Likelihood_Scale,0),MATCH(AD43,PIG_Impact_Scale,0))*AC43)</f>
        <v>#VALUE!</v>
      </c>
      <c r="CL43" s="271" t="e">
        <f t="shared" si="190"/>
        <v>#VALUE!</v>
      </c>
      <c r="CM43" s="271" t="e">
        <f t="shared" si="191"/>
        <v>#VALUE!</v>
      </c>
      <c r="CN43" s="271" t="e">
        <f t="shared" si="192"/>
        <v>#VALUE!</v>
      </c>
      <c r="CO43" s="271" t="e">
        <f t="shared" si="193"/>
        <v>#VALUE!</v>
      </c>
      <c r="CP43" s="271" t="e">
        <f t="shared" si="194"/>
        <v>#VALUE!</v>
      </c>
      <c r="CQ43" s="271" t="e">
        <f t="shared" si="195"/>
        <v>#VALUE!</v>
      </c>
      <c r="CR43" s="271" t="e">
        <f t="shared" si="196"/>
        <v>#VALUE!</v>
      </c>
      <c r="CS43" s="271" t="e">
        <f t="shared" si="197"/>
        <v>#VALUE!</v>
      </c>
      <c r="CT43" s="271" t="e">
        <f t="shared" si="198"/>
        <v>#VALUE!</v>
      </c>
      <c r="CU43" s="271" t="e">
        <f t="shared" si="199"/>
        <v>#VALUE!</v>
      </c>
      <c r="CV43" s="271" t="e">
        <f t="shared" si="200"/>
        <v>#VALUE!</v>
      </c>
      <c r="CW43" s="271" t="e">
        <f t="shared" si="201"/>
        <v>#VALUE!</v>
      </c>
      <c r="CX43" s="271" t="e">
        <f t="shared" si="202"/>
        <v>#VALUE!</v>
      </c>
      <c r="CY43" s="271" t="e">
        <f t="shared" si="203"/>
        <v>#VALUE!</v>
      </c>
      <c r="CZ43" s="271" t="e">
        <f t="shared" si="204"/>
        <v>#VALUE!</v>
      </c>
      <c r="DA43" s="271" t="e">
        <f t="shared" si="205"/>
        <v>#VALUE!</v>
      </c>
      <c r="DB43" s="271" t="e">
        <f t="shared" si="206"/>
        <v>#VALUE!</v>
      </c>
      <c r="DC43" s="271" t="e">
        <f t="shared" si="207"/>
        <v>#VALUE!</v>
      </c>
      <c r="DD43" s="271" t="e">
        <f t="shared" si="208"/>
        <v>#VALUE!</v>
      </c>
      <c r="DE43" s="271" t="e">
        <f t="shared" si="209"/>
        <v>#VALUE!</v>
      </c>
      <c r="DF43" s="271" t="e">
        <f t="shared" si="210"/>
        <v>#VALUE!</v>
      </c>
      <c r="DG43" s="271" t="e">
        <f t="shared" si="211"/>
        <v>#VALUE!</v>
      </c>
      <c r="DH43" s="271" t="e">
        <f t="shared" si="212"/>
        <v>#VALUE!</v>
      </c>
      <c r="DI43" s="271" t="e">
        <f t="shared" si="213"/>
        <v>#VALUE!</v>
      </c>
      <c r="DJ43" s="271" t="e">
        <f t="shared" si="214"/>
        <v>#VALUE!</v>
      </c>
      <c r="DK43" s="271" t="e">
        <f t="shared" si="215"/>
        <v>#VALUE!</v>
      </c>
      <c r="DL43" s="271" t="e">
        <f t="shared" si="216"/>
        <v>#VALUE!</v>
      </c>
      <c r="DM43" s="271" t="e">
        <f t="shared" si="217"/>
        <v>#VALUE!</v>
      </c>
      <c r="DN43" s="271" t="e">
        <f t="shared" si="218"/>
        <v>#VALUE!</v>
      </c>
      <c r="DO43" s="271" t="e">
        <f t="shared" si="219"/>
        <v>#VALUE!</v>
      </c>
      <c r="DP43" s="271" t="e">
        <f t="shared" si="220"/>
        <v>#VALUE!</v>
      </c>
      <c r="DQ43" s="271" t="e">
        <f t="shared" si="221"/>
        <v>#VALUE!</v>
      </c>
      <c r="DR43" s="271" t="e">
        <f t="shared" si="222"/>
        <v>#VALUE!</v>
      </c>
      <c r="DS43" s="271" t="e">
        <f t="shared" si="223"/>
        <v>#VALUE!</v>
      </c>
      <c r="DT43" s="271" t="e">
        <f t="shared" si="224"/>
        <v>#VALUE!</v>
      </c>
      <c r="DU43" s="271" t="e">
        <f t="shared" si="225"/>
        <v>#VALUE!</v>
      </c>
      <c r="DV43" s="271" t="e">
        <f t="shared" si="226"/>
        <v>#VALUE!</v>
      </c>
      <c r="DW43" s="271" t="e">
        <f t="shared" si="227"/>
        <v>#VALUE!</v>
      </c>
      <c r="DX43" s="271" t="e">
        <f t="shared" si="228"/>
        <v>#VALUE!</v>
      </c>
      <c r="DY43" s="271" t="e">
        <f t="shared" si="229"/>
        <v>#VALUE!</v>
      </c>
      <c r="DZ43" s="271" t="e">
        <f t="shared" si="230"/>
        <v>#VALUE!</v>
      </c>
      <c r="EA43" s="271" t="e">
        <f t="shared" si="231"/>
        <v>#VALUE!</v>
      </c>
      <c r="EB43" s="271" t="e">
        <f t="shared" si="232"/>
        <v>#VALUE!</v>
      </c>
      <c r="EC43" s="271" t="e">
        <f t="shared" si="233"/>
        <v>#VALUE!</v>
      </c>
      <c r="ED43" s="271" t="e">
        <f t="shared" si="234"/>
        <v>#VALUE!</v>
      </c>
      <c r="EE43" s="271" t="e">
        <f t="shared" si="235"/>
        <v>#VALUE!</v>
      </c>
      <c r="EF43" s="271" t="e">
        <f t="shared" si="236"/>
        <v>#VALUE!</v>
      </c>
      <c r="EG43" s="271" t="e">
        <f t="shared" si="237"/>
        <v>#VALUE!</v>
      </c>
      <c r="EH43" s="271" t="e">
        <f t="shared" si="238"/>
        <v>#VALUE!</v>
      </c>
      <c r="EI43" s="338" t="e">
        <f t="shared" si="239"/>
        <v>#VALUE!</v>
      </c>
    </row>
    <row r="44" customHeight="1" ht="16.0">
      <c r="B44" s="323" t="s">
        <v>519</v>
      </c>
      <c r="C44" s="324" t="s">
        <v>519</v>
      </c>
      <c r="D44" s="325" t="s">
        <v>519</v>
      </c>
      <c r="E44" s="326" t="s">
        <v>519</v>
      </c>
      <c r="F44" s="146"/>
      <c r="G44" s="308" t="e">
        <f>IF(AND(P44&lt;&gt;"",E44="Live",D44="Opportunity"),RANK(P44,Current_Score,1)+COUNTIF(P$12:$P44,P44)-1,"")</f>
        <v>#VALUE!</v>
      </c>
      <c r="H44" s="309" t="e">
        <f>IF(AND(P44&lt;&gt;"",E44="Live",D44="Threat"),RANK(P44,Current_Score,0)+COUNTIF(P$12:$P44,P44)-1,"")</f>
        <v>#VALUE!</v>
      </c>
      <c r="I44" s="146"/>
      <c r="J44" s="323" t="s">
        <v>520</v>
      </c>
      <c r="K44" s="327" t="s">
        <v>521</v>
      </c>
      <c r="L44" s="327" t="s">
        <v>518</v>
      </c>
      <c r="M44" s="327" t="s">
        <v>519</v>
      </c>
      <c r="N44" s="328" t="e">
        <f t="shared" si="119"/>
        <v>#NAME?</v>
      </c>
      <c r="O44" s="271" t="e">
        <f>INDEX(Scale_Names,MAX(IF(K44="",0,MATCH(K44,Scale_Names,0)),IF(L44="",0,MATCH(L44,Scale_Names,0)),IF(M44=0,0,MATCH(M44,Scale_Names,0))),0)</f>
        <v>#NAME?</v>
      </c>
      <c r="P44" s="329" t="e">
        <f>IF(OR(J44="NIL",J44="",ISERROR(O44)),"",INDEX(PIG,MATCH(J44,PIG_Likelihood_Scale,0),MATCH(O44,PIG_Impact_Scale,0))*N44)</f>
        <v>#VALUE!</v>
      </c>
      <c r="Q44" s="146"/>
      <c r="R44" s="330" t="s">
        <v>547</v>
      </c>
      <c r="S44" s="331" t="s">
        <v>548</v>
      </c>
      <c r="T44" s="331" t="s">
        <v>549</v>
      </c>
      <c r="U44" s="332" t="e">
        <f t="shared" si="125"/>
        <v>#NAME?</v>
      </c>
      <c r="V44" s="146"/>
      <c r="W44" s="333" t="s">
        <v>550</v>
      </c>
      <c r="X44" s="146"/>
      <c r="Y44" s="320" t="s">
        <v>520</v>
      </c>
      <c r="Z44" s="271" t="s">
        <v>521</v>
      </c>
      <c r="AA44" s="271" t="s">
        <v>518</v>
      </c>
      <c r="AB44" s="271" t="s">
        <v>519</v>
      </c>
      <c r="AC44" s="328" t="e">
        <f t="shared" si="131"/>
        <v>#NAME?</v>
      </c>
      <c r="AD44" s="271" t="e">
        <f>INDEX(Scale_Names,MAX(IF(Z44="",0,MATCH(Z44,Scale_Names,0)),IF(AA44="",0,MATCH(AA44,Scale_Names,0)),IF(AB44=0,0,MATCH(AB44,Scale_Names,0))),0)</f>
        <v>#NAME?</v>
      </c>
      <c r="AE44" s="334" t="e">
        <f>IF(OR(Y44="NIL",ISERROR(AD44)),"",INDEX(PIG,MATCH(Y44,PIG_Likelihood_Scale,0),MATCH(AD44,PIG_Impact_Scale,0))*AC44)</f>
        <v>#VALUE!</v>
      </c>
      <c r="AF44" s="146"/>
      <c r="AG44" s="335" t="s">
        <v>547</v>
      </c>
      <c r="AH44" s="269" t="s">
        <v>548</v>
      </c>
      <c r="AI44" s="269" t="s">
        <v>549</v>
      </c>
      <c r="AJ44" s="336" t="e">
        <f t="shared" si="137"/>
        <v>#NAME?</v>
      </c>
      <c r="AK44" s="146"/>
      <c r="AL44" s="320" t="e">
        <f>IF(OR(J44="NIL",ISERROR(O44),E44&lt;&gt;Live),"",INDEX(Unique_PIG,MATCH(J44,PIG_Likelihood_Scale,0),MATCH(O44,PIG_Impact_Scale,0))*N44)</f>
        <v>#VALUE!</v>
      </c>
      <c r="AM44" s="271" t="e">
        <f t="shared" si="139"/>
        <v>#VALUE!</v>
      </c>
      <c r="AN44" s="271" t="e">
        <f t="shared" si="140"/>
        <v>#VALUE!</v>
      </c>
      <c r="AO44" s="271" t="e">
        <f t="shared" si="141"/>
        <v>#VALUE!</v>
      </c>
      <c r="AP44" s="271" t="e">
        <f t="shared" si="142"/>
        <v>#VALUE!</v>
      </c>
      <c r="AQ44" s="271" t="e">
        <f t="shared" si="143"/>
        <v>#VALUE!</v>
      </c>
      <c r="AR44" s="271" t="e">
        <f t="shared" si="144"/>
        <v>#VALUE!</v>
      </c>
      <c r="AS44" s="271" t="e">
        <f t="shared" si="145"/>
        <v>#VALUE!</v>
      </c>
      <c r="AT44" s="271" t="e">
        <f t="shared" si="146"/>
        <v>#VALUE!</v>
      </c>
      <c r="AU44" s="271" t="e">
        <f t="shared" si="147"/>
        <v>#VALUE!</v>
      </c>
      <c r="AV44" s="271" t="e">
        <f t="shared" si="148"/>
        <v>#VALUE!</v>
      </c>
      <c r="AW44" s="271" t="e">
        <f t="shared" si="149"/>
        <v>#VALUE!</v>
      </c>
      <c r="AX44" s="271" t="e">
        <f t="shared" si="150"/>
        <v>#VALUE!</v>
      </c>
      <c r="AY44" s="271" t="e">
        <f t="shared" si="151"/>
        <v>#VALUE!</v>
      </c>
      <c r="AZ44" s="271" t="e">
        <f t="shared" si="152"/>
        <v>#VALUE!</v>
      </c>
      <c r="BA44" s="271" t="e">
        <f t="shared" si="153"/>
        <v>#VALUE!</v>
      </c>
      <c r="BB44" s="271" t="e">
        <f t="shared" si="154"/>
        <v>#VALUE!</v>
      </c>
      <c r="BC44" s="271" t="e">
        <f t="shared" si="155"/>
        <v>#VALUE!</v>
      </c>
      <c r="BD44" s="271" t="e">
        <f t="shared" si="156"/>
        <v>#VALUE!</v>
      </c>
      <c r="BE44" s="271" t="e">
        <f t="shared" si="157"/>
        <v>#VALUE!</v>
      </c>
      <c r="BF44" s="271" t="e">
        <f t="shared" si="158"/>
        <v>#VALUE!</v>
      </c>
      <c r="BG44" s="271" t="e">
        <f t="shared" si="159"/>
        <v>#VALUE!</v>
      </c>
      <c r="BH44" s="271" t="e">
        <f t="shared" si="160"/>
        <v>#VALUE!</v>
      </c>
      <c r="BI44" s="271" t="e">
        <f t="shared" si="161"/>
        <v>#VALUE!</v>
      </c>
      <c r="BJ44" s="271" t="e">
        <f t="shared" si="162"/>
        <v>#VALUE!</v>
      </c>
      <c r="BK44" s="271" t="e">
        <f t="shared" si="163"/>
        <v>#VALUE!</v>
      </c>
      <c r="BL44" s="271" t="e">
        <f t="shared" si="164"/>
        <v>#VALUE!</v>
      </c>
      <c r="BM44" s="271" t="e">
        <f t="shared" si="165"/>
        <v>#VALUE!</v>
      </c>
      <c r="BN44" s="271" t="e">
        <f t="shared" si="166"/>
        <v>#VALUE!</v>
      </c>
      <c r="BO44" s="271" t="e">
        <f t="shared" si="167"/>
        <v>#VALUE!</v>
      </c>
      <c r="BP44" s="271" t="e">
        <f t="shared" si="168"/>
        <v>#VALUE!</v>
      </c>
      <c r="BQ44" s="271" t="e">
        <f t="shared" si="169"/>
        <v>#VALUE!</v>
      </c>
      <c r="BR44" s="271" t="e">
        <f t="shared" si="170"/>
        <v>#VALUE!</v>
      </c>
      <c r="BS44" s="271" t="e">
        <f t="shared" si="171"/>
        <v>#VALUE!</v>
      </c>
      <c r="BT44" s="271" t="e">
        <f t="shared" si="172"/>
        <v>#VALUE!</v>
      </c>
      <c r="BU44" s="271" t="e">
        <f t="shared" si="173"/>
        <v>#VALUE!</v>
      </c>
      <c r="BV44" s="271" t="e">
        <f t="shared" si="174"/>
        <v>#VALUE!</v>
      </c>
      <c r="BW44" s="271" t="e">
        <f t="shared" si="175"/>
        <v>#VALUE!</v>
      </c>
      <c r="BX44" s="271" t="e">
        <f t="shared" si="176"/>
        <v>#VALUE!</v>
      </c>
      <c r="BY44" s="271" t="e">
        <f t="shared" si="177"/>
        <v>#VALUE!</v>
      </c>
      <c r="BZ44" s="271" t="e">
        <f t="shared" si="178"/>
        <v>#VALUE!</v>
      </c>
      <c r="CA44" s="271" t="e">
        <f t="shared" si="179"/>
        <v>#VALUE!</v>
      </c>
      <c r="CB44" s="271" t="e">
        <f t="shared" si="180"/>
        <v>#VALUE!</v>
      </c>
      <c r="CC44" s="271" t="e">
        <f t="shared" si="181"/>
        <v>#VALUE!</v>
      </c>
      <c r="CD44" s="271" t="e">
        <f t="shared" si="182"/>
        <v>#VALUE!</v>
      </c>
      <c r="CE44" s="271" t="e">
        <f t="shared" si="183"/>
        <v>#VALUE!</v>
      </c>
      <c r="CF44" s="271" t="e">
        <f t="shared" si="184"/>
        <v>#VALUE!</v>
      </c>
      <c r="CG44" s="271" t="e">
        <f t="shared" si="185"/>
        <v>#VALUE!</v>
      </c>
      <c r="CH44" s="271" t="e">
        <f t="shared" si="186"/>
        <v>#VALUE!</v>
      </c>
      <c r="CI44" s="271" t="e">
        <f t="shared" si="187"/>
        <v>#VALUE!</v>
      </c>
      <c r="CJ44" s="156" t="e">
        <f t="shared" si="188"/>
        <v>#VALUE!</v>
      </c>
      <c r="CK44" s="337" t="e">
        <f>IF(OR(Y44="NIL",ISERROR(AD44),E44&lt;&gt;Live),"",INDEX(Unique_PIG,MATCH(Y44,PIG_Likelihood_Scale,0),MATCH(AD44,PIG_Impact_Scale,0))*AC44)</f>
        <v>#VALUE!</v>
      </c>
      <c r="CL44" s="271" t="e">
        <f t="shared" si="190"/>
        <v>#VALUE!</v>
      </c>
      <c r="CM44" s="271" t="e">
        <f t="shared" si="191"/>
        <v>#VALUE!</v>
      </c>
      <c r="CN44" s="271" t="e">
        <f t="shared" si="192"/>
        <v>#VALUE!</v>
      </c>
      <c r="CO44" s="271" t="e">
        <f t="shared" si="193"/>
        <v>#VALUE!</v>
      </c>
      <c r="CP44" s="271" t="e">
        <f t="shared" si="194"/>
        <v>#VALUE!</v>
      </c>
      <c r="CQ44" s="271" t="e">
        <f t="shared" si="195"/>
        <v>#VALUE!</v>
      </c>
      <c r="CR44" s="271" t="e">
        <f t="shared" si="196"/>
        <v>#VALUE!</v>
      </c>
      <c r="CS44" s="271" t="e">
        <f t="shared" si="197"/>
        <v>#VALUE!</v>
      </c>
      <c r="CT44" s="271" t="e">
        <f t="shared" si="198"/>
        <v>#VALUE!</v>
      </c>
      <c r="CU44" s="271" t="e">
        <f t="shared" si="199"/>
        <v>#VALUE!</v>
      </c>
      <c r="CV44" s="271" t="e">
        <f t="shared" si="200"/>
        <v>#VALUE!</v>
      </c>
      <c r="CW44" s="271" t="e">
        <f t="shared" si="201"/>
        <v>#VALUE!</v>
      </c>
      <c r="CX44" s="271" t="e">
        <f t="shared" si="202"/>
        <v>#VALUE!</v>
      </c>
      <c r="CY44" s="271" t="e">
        <f t="shared" si="203"/>
        <v>#VALUE!</v>
      </c>
      <c r="CZ44" s="271" t="e">
        <f t="shared" si="204"/>
        <v>#VALUE!</v>
      </c>
      <c r="DA44" s="271" t="e">
        <f t="shared" si="205"/>
        <v>#VALUE!</v>
      </c>
      <c r="DB44" s="271" t="e">
        <f t="shared" si="206"/>
        <v>#VALUE!</v>
      </c>
      <c r="DC44" s="271" t="e">
        <f t="shared" si="207"/>
        <v>#VALUE!</v>
      </c>
      <c r="DD44" s="271" t="e">
        <f t="shared" si="208"/>
        <v>#VALUE!</v>
      </c>
      <c r="DE44" s="271" t="e">
        <f t="shared" si="209"/>
        <v>#VALUE!</v>
      </c>
      <c r="DF44" s="271" t="e">
        <f t="shared" si="210"/>
        <v>#VALUE!</v>
      </c>
      <c r="DG44" s="271" t="e">
        <f t="shared" si="211"/>
        <v>#VALUE!</v>
      </c>
      <c r="DH44" s="271" t="e">
        <f t="shared" si="212"/>
        <v>#VALUE!</v>
      </c>
      <c r="DI44" s="271" t="e">
        <f t="shared" si="213"/>
        <v>#VALUE!</v>
      </c>
      <c r="DJ44" s="271" t="e">
        <f t="shared" si="214"/>
        <v>#VALUE!</v>
      </c>
      <c r="DK44" s="271" t="e">
        <f t="shared" si="215"/>
        <v>#VALUE!</v>
      </c>
      <c r="DL44" s="271" t="e">
        <f t="shared" si="216"/>
        <v>#VALUE!</v>
      </c>
      <c r="DM44" s="271" t="e">
        <f t="shared" si="217"/>
        <v>#VALUE!</v>
      </c>
      <c r="DN44" s="271" t="e">
        <f t="shared" si="218"/>
        <v>#VALUE!</v>
      </c>
      <c r="DO44" s="271" t="e">
        <f t="shared" si="219"/>
        <v>#VALUE!</v>
      </c>
      <c r="DP44" s="271" t="e">
        <f t="shared" si="220"/>
        <v>#VALUE!</v>
      </c>
      <c r="DQ44" s="271" t="e">
        <f t="shared" si="221"/>
        <v>#VALUE!</v>
      </c>
      <c r="DR44" s="271" t="e">
        <f t="shared" si="222"/>
        <v>#VALUE!</v>
      </c>
      <c r="DS44" s="271" t="e">
        <f t="shared" si="223"/>
        <v>#VALUE!</v>
      </c>
      <c r="DT44" s="271" t="e">
        <f t="shared" si="224"/>
        <v>#VALUE!</v>
      </c>
      <c r="DU44" s="271" t="e">
        <f t="shared" si="225"/>
        <v>#VALUE!</v>
      </c>
      <c r="DV44" s="271" t="e">
        <f t="shared" si="226"/>
        <v>#VALUE!</v>
      </c>
      <c r="DW44" s="271" t="e">
        <f t="shared" si="227"/>
        <v>#VALUE!</v>
      </c>
      <c r="DX44" s="271" t="e">
        <f t="shared" si="228"/>
        <v>#VALUE!</v>
      </c>
      <c r="DY44" s="271" t="e">
        <f t="shared" si="229"/>
        <v>#VALUE!</v>
      </c>
      <c r="DZ44" s="271" t="e">
        <f t="shared" si="230"/>
        <v>#VALUE!</v>
      </c>
      <c r="EA44" s="271" t="e">
        <f t="shared" si="231"/>
        <v>#VALUE!</v>
      </c>
      <c r="EB44" s="271" t="e">
        <f t="shared" si="232"/>
        <v>#VALUE!</v>
      </c>
      <c r="EC44" s="271" t="e">
        <f t="shared" si="233"/>
        <v>#VALUE!</v>
      </c>
      <c r="ED44" s="271" t="e">
        <f t="shared" si="234"/>
        <v>#VALUE!</v>
      </c>
      <c r="EE44" s="271" t="e">
        <f t="shared" si="235"/>
        <v>#VALUE!</v>
      </c>
      <c r="EF44" s="271" t="e">
        <f t="shared" si="236"/>
        <v>#VALUE!</v>
      </c>
      <c r="EG44" s="271" t="e">
        <f t="shared" si="237"/>
        <v>#VALUE!</v>
      </c>
      <c r="EH44" s="271" t="e">
        <f t="shared" si="238"/>
        <v>#VALUE!</v>
      </c>
      <c r="EI44" s="338" t="e">
        <f t="shared" si="239"/>
        <v>#VALUE!</v>
      </c>
    </row>
    <row r="45" customHeight="1" ht="16.0">
      <c r="B45" s="323" t="s">
        <v>519</v>
      </c>
      <c r="C45" s="324" t="s">
        <v>519</v>
      </c>
      <c r="D45" s="325" t="s">
        <v>519</v>
      </c>
      <c r="E45" s="326" t="s">
        <v>519</v>
      </c>
      <c r="F45" s="146"/>
      <c r="G45" s="308" t="e">
        <f>IF(AND(P45&lt;&gt;"",E45="Live",D45="Opportunity"),RANK(P45,Current_Score,1)+COUNTIF(P$12:$P45,P45)-1,"")</f>
        <v>#VALUE!</v>
      </c>
      <c r="H45" s="309" t="e">
        <f>IF(AND(P45&lt;&gt;"",E45="Live",D45="Threat"),RANK(P45,Current_Score,0)+COUNTIF(P$12:$P45,P45)-1,"")</f>
        <v>#VALUE!</v>
      </c>
      <c r="I45" s="146"/>
      <c r="J45" s="323" t="s">
        <v>520</v>
      </c>
      <c r="K45" s="327" t="s">
        <v>521</v>
      </c>
      <c r="L45" s="327" t="s">
        <v>518</v>
      </c>
      <c r="M45" s="327" t="s">
        <v>519</v>
      </c>
      <c r="N45" s="328" t="e">
        <f t="shared" si="119"/>
        <v>#NAME?</v>
      </c>
      <c r="O45" s="271" t="e">
        <f>INDEX(Scale_Names,MAX(IF(K45="",0,MATCH(K45,Scale_Names,0)),IF(L45="",0,MATCH(L45,Scale_Names,0)),IF(M45=0,0,MATCH(M45,Scale_Names,0))),0)</f>
        <v>#NAME?</v>
      </c>
      <c r="P45" s="329" t="e">
        <f>IF(OR(J45="NIL",J45="",ISERROR(O45)),"",INDEX(PIG,MATCH(J45,PIG_Likelihood_Scale,0),MATCH(O45,PIG_Impact_Scale,0))*N45)</f>
        <v>#VALUE!</v>
      </c>
      <c r="Q45" s="146"/>
      <c r="R45" s="330" t="s">
        <v>551</v>
      </c>
      <c r="S45" s="331" t="s">
        <v>552</v>
      </c>
      <c r="T45" s="331" t="s">
        <v>553</v>
      </c>
      <c r="U45" s="332" t="e">
        <f t="shared" si="125"/>
        <v>#NAME?</v>
      </c>
      <c r="V45" s="146"/>
      <c r="W45" s="333" t="s">
        <v>554</v>
      </c>
      <c r="X45" s="146"/>
      <c r="Y45" s="320" t="s">
        <v>520</v>
      </c>
      <c r="Z45" s="271" t="s">
        <v>521</v>
      </c>
      <c r="AA45" s="271" t="s">
        <v>518</v>
      </c>
      <c r="AB45" s="271" t="s">
        <v>519</v>
      </c>
      <c r="AC45" s="328" t="e">
        <f t="shared" si="131"/>
        <v>#NAME?</v>
      </c>
      <c r="AD45" s="271" t="e">
        <f>INDEX(Scale_Names,MAX(IF(Z45="",0,MATCH(Z45,Scale_Names,0)),IF(AA45="",0,MATCH(AA45,Scale_Names,0)),IF(AB45=0,0,MATCH(AB45,Scale_Names,0))),0)</f>
        <v>#NAME?</v>
      </c>
      <c r="AE45" s="334" t="e">
        <f>IF(OR(Y45="NIL",ISERROR(AD45)),"",INDEX(PIG,MATCH(Y45,PIG_Likelihood_Scale,0),MATCH(AD45,PIG_Impact_Scale,0))*AC45)</f>
        <v>#VALUE!</v>
      </c>
      <c r="AF45" s="146"/>
      <c r="AG45" s="335" t="s">
        <v>551</v>
      </c>
      <c r="AH45" s="269" t="s">
        <v>552</v>
      </c>
      <c r="AI45" s="269" t="s">
        <v>553</v>
      </c>
      <c r="AJ45" s="336" t="e">
        <f t="shared" si="137"/>
        <v>#NAME?</v>
      </c>
      <c r="AK45" s="146"/>
      <c r="AL45" s="320" t="e">
        <f>IF(OR(J45="NIL",ISERROR(O45),E45&lt;&gt;Live),"",INDEX(Unique_PIG,MATCH(J45,PIG_Likelihood_Scale,0),MATCH(O45,PIG_Impact_Scale,0))*N45)</f>
        <v>#VALUE!</v>
      </c>
      <c r="AM45" s="271" t="e">
        <f t="shared" si="139"/>
        <v>#VALUE!</v>
      </c>
      <c r="AN45" s="271" t="e">
        <f t="shared" si="140"/>
        <v>#VALUE!</v>
      </c>
      <c r="AO45" s="271" t="e">
        <f t="shared" si="141"/>
        <v>#VALUE!</v>
      </c>
      <c r="AP45" s="271" t="e">
        <f t="shared" si="142"/>
        <v>#VALUE!</v>
      </c>
      <c r="AQ45" s="271" t="e">
        <f t="shared" si="143"/>
        <v>#VALUE!</v>
      </c>
      <c r="AR45" s="271" t="e">
        <f t="shared" si="144"/>
        <v>#VALUE!</v>
      </c>
      <c r="AS45" s="271" t="e">
        <f t="shared" si="145"/>
        <v>#VALUE!</v>
      </c>
      <c r="AT45" s="271" t="e">
        <f t="shared" si="146"/>
        <v>#VALUE!</v>
      </c>
      <c r="AU45" s="271" t="e">
        <f t="shared" si="147"/>
        <v>#VALUE!</v>
      </c>
      <c r="AV45" s="271" t="e">
        <f t="shared" si="148"/>
        <v>#VALUE!</v>
      </c>
      <c r="AW45" s="271" t="e">
        <f t="shared" si="149"/>
        <v>#VALUE!</v>
      </c>
      <c r="AX45" s="271" t="e">
        <f t="shared" si="150"/>
        <v>#VALUE!</v>
      </c>
      <c r="AY45" s="271" t="e">
        <f t="shared" si="151"/>
        <v>#VALUE!</v>
      </c>
      <c r="AZ45" s="271" t="e">
        <f t="shared" si="152"/>
        <v>#VALUE!</v>
      </c>
      <c r="BA45" s="271" t="e">
        <f t="shared" si="153"/>
        <v>#VALUE!</v>
      </c>
      <c r="BB45" s="271" t="e">
        <f t="shared" si="154"/>
        <v>#VALUE!</v>
      </c>
      <c r="BC45" s="271" t="e">
        <f t="shared" si="155"/>
        <v>#VALUE!</v>
      </c>
      <c r="BD45" s="271" t="e">
        <f t="shared" si="156"/>
        <v>#VALUE!</v>
      </c>
      <c r="BE45" s="271" t="e">
        <f t="shared" si="157"/>
        <v>#VALUE!</v>
      </c>
      <c r="BF45" s="271" t="e">
        <f t="shared" si="158"/>
        <v>#VALUE!</v>
      </c>
      <c r="BG45" s="271" t="e">
        <f t="shared" si="159"/>
        <v>#VALUE!</v>
      </c>
      <c r="BH45" s="271" t="e">
        <f t="shared" si="160"/>
        <v>#VALUE!</v>
      </c>
      <c r="BI45" s="271" t="e">
        <f t="shared" si="161"/>
        <v>#VALUE!</v>
      </c>
      <c r="BJ45" s="271" t="e">
        <f t="shared" si="162"/>
        <v>#VALUE!</v>
      </c>
      <c r="BK45" s="271" t="e">
        <f t="shared" si="163"/>
        <v>#VALUE!</v>
      </c>
      <c r="BL45" s="271" t="e">
        <f t="shared" si="164"/>
        <v>#VALUE!</v>
      </c>
      <c r="BM45" s="271" t="e">
        <f t="shared" si="165"/>
        <v>#VALUE!</v>
      </c>
      <c r="BN45" s="271" t="e">
        <f t="shared" si="166"/>
        <v>#VALUE!</v>
      </c>
      <c r="BO45" s="271" t="e">
        <f t="shared" si="167"/>
        <v>#VALUE!</v>
      </c>
      <c r="BP45" s="271" t="e">
        <f t="shared" si="168"/>
        <v>#VALUE!</v>
      </c>
      <c r="BQ45" s="271" t="e">
        <f t="shared" si="169"/>
        <v>#VALUE!</v>
      </c>
      <c r="BR45" s="271" t="e">
        <f t="shared" si="170"/>
        <v>#VALUE!</v>
      </c>
      <c r="BS45" s="271" t="e">
        <f t="shared" si="171"/>
        <v>#VALUE!</v>
      </c>
      <c r="BT45" s="271" t="e">
        <f t="shared" si="172"/>
        <v>#VALUE!</v>
      </c>
      <c r="BU45" s="271" t="e">
        <f t="shared" si="173"/>
        <v>#VALUE!</v>
      </c>
      <c r="BV45" s="271" t="e">
        <f t="shared" si="174"/>
        <v>#VALUE!</v>
      </c>
      <c r="BW45" s="271" t="e">
        <f t="shared" si="175"/>
        <v>#VALUE!</v>
      </c>
      <c r="BX45" s="271" t="e">
        <f t="shared" si="176"/>
        <v>#VALUE!</v>
      </c>
      <c r="BY45" s="271" t="e">
        <f t="shared" si="177"/>
        <v>#VALUE!</v>
      </c>
      <c r="BZ45" s="271" t="e">
        <f t="shared" si="178"/>
        <v>#VALUE!</v>
      </c>
      <c r="CA45" s="271" t="e">
        <f t="shared" si="179"/>
        <v>#VALUE!</v>
      </c>
      <c r="CB45" s="271" t="e">
        <f t="shared" si="180"/>
        <v>#VALUE!</v>
      </c>
      <c r="CC45" s="271" t="e">
        <f t="shared" si="181"/>
        <v>#VALUE!</v>
      </c>
      <c r="CD45" s="271" t="e">
        <f t="shared" si="182"/>
        <v>#VALUE!</v>
      </c>
      <c r="CE45" s="271" t="e">
        <f t="shared" si="183"/>
        <v>#VALUE!</v>
      </c>
      <c r="CF45" s="271" t="e">
        <f t="shared" si="184"/>
        <v>#VALUE!</v>
      </c>
      <c r="CG45" s="271" t="e">
        <f t="shared" si="185"/>
        <v>#VALUE!</v>
      </c>
      <c r="CH45" s="271" t="e">
        <f t="shared" si="186"/>
        <v>#VALUE!</v>
      </c>
      <c r="CI45" s="271" t="e">
        <f t="shared" si="187"/>
        <v>#VALUE!</v>
      </c>
      <c r="CJ45" s="156" t="e">
        <f t="shared" si="188"/>
        <v>#VALUE!</v>
      </c>
      <c r="CK45" s="337" t="e">
        <f>IF(OR(Y45="NIL",ISERROR(AD45),E45&lt;&gt;Live),"",INDEX(Unique_PIG,MATCH(Y45,PIG_Likelihood_Scale,0),MATCH(AD45,PIG_Impact_Scale,0))*AC45)</f>
        <v>#VALUE!</v>
      </c>
      <c r="CL45" s="271" t="e">
        <f t="shared" si="190"/>
        <v>#VALUE!</v>
      </c>
      <c r="CM45" s="271" t="e">
        <f t="shared" si="191"/>
        <v>#VALUE!</v>
      </c>
      <c r="CN45" s="271" t="e">
        <f t="shared" si="192"/>
        <v>#VALUE!</v>
      </c>
      <c r="CO45" s="271" t="e">
        <f t="shared" si="193"/>
        <v>#VALUE!</v>
      </c>
      <c r="CP45" s="271" t="e">
        <f t="shared" si="194"/>
        <v>#VALUE!</v>
      </c>
      <c r="CQ45" s="271" t="e">
        <f t="shared" si="195"/>
        <v>#VALUE!</v>
      </c>
      <c r="CR45" s="271" t="e">
        <f t="shared" si="196"/>
        <v>#VALUE!</v>
      </c>
      <c r="CS45" s="271" t="e">
        <f t="shared" si="197"/>
        <v>#VALUE!</v>
      </c>
      <c r="CT45" s="271" t="e">
        <f t="shared" si="198"/>
        <v>#VALUE!</v>
      </c>
      <c r="CU45" s="271" t="e">
        <f t="shared" si="199"/>
        <v>#VALUE!</v>
      </c>
      <c r="CV45" s="271" t="e">
        <f t="shared" si="200"/>
        <v>#VALUE!</v>
      </c>
      <c r="CW45" s="271" t="e">
        <f t="shared" si="201"/>
        <v>#VALUE!</v>
      </c>
      <c r="CX45" s="271" t="e">
        <f t="shared" si="202"/>
        <v>#VALUE!</v>
      </c>
      <c r="CY45" s="271" t="e">
        <f t="shared" si="203"/>
        <v>#VALUE!</v>
      </c>
      <c r="CZ45" s="271" t="e">
        <f t="shared" si="204"/>
        <v>#VALUE!</v>
      </c>
      <c r="DA45" s="271" t="e">
        <f t="shared" si="205"/>
        <v>#VALUE!</v>
      </c>
      <c r="DB45" s="271" t="e">
        <f t="shared" si="206"/>
        <v>#VALUE!</v>
      </c>
      <c r="DC45" s="271" t="e">
        <f t="shared" si="207"/>
        <v>#VALUE!</v>
      </c>
      <c r="DD45" s="271" t="e">
        <f t="shared" si="208"/>
        <v>#VALUE!</v>
      </c>
      <c r="DE45" s="271" t="e">
        <f t="shared" si="209"/>
        <v>#VALUE!</v>
      </c>
      <c r="DF45" s="271" t="e">
        <f t="shared" si="210"/>
        <v>#VALUE!</v>
      </c>
      <c r="DG45" s="271" t="e">
        <f t="shared" si="211"/>
        <v>#VALUE!</v>
      </c>
      <c r="DH45" s="271" t="e">
        <f t="shared" si="212"/>
        <v>#VALUE!</v>
      </c>
      <c r="DI45" s="271" t="e">
        <f t="shared" si="213"/>
        <v>#VALUE!</v>
      </c>
      <c r="DJ45" s="271" t="e">
        <f t="shared" si="214"/>
        <v>#VALUE!</v>
      </c>
      <c r="DK45" s="271" t="e">
        <f t="shared" si="215"/>
        <v>#VALUE!</v>
      </c>
      <c r="DL45" s="271" t="e">
        <f t="shared" si="216"/>
        <v>#VALUE!</v>
      </c>
      <c r="DM45" s="271" t="e">
        <f t="shared" si="217"/>
        <v>#VALUE!</v>
      </c>
      <c r="DN45" s="271" t="e">
        <f t="shared" si="218"/>
        <v>#VALUE!</v>
      </c>
      <c r="DO45" s="271" t="e">
        <f t="shared" si="219"/>
        <v>#VALUE!</v>
      </c>
      <c r="DP45" s="271" t="e">
        <f t="shared" si="220"/>
        <v>#VALUE!</v>
      </c>
      <c r="DQ45" s="271" t="e">
        <f t="shared" si="221"/>
        <v>#VALUE!</v>
      </c>
      <c r="DR45" s="271" t="e">
        <f t="shared" si="222"/>
        <v>#VALUE!</v>
      </c>
      <c r="DS45" s="271" t="e">
        <f t="shared" si="223"/>
        <v>#VALUE!</v>
      </c>
      <c r="DT45" s="271" t="e">
        <f t="shared" si="224"/>
        <v>#VALUE!</v>
      </c>
      <c r="DU45" s="271" t="e">
        <f t="shared" si="225"/>
        <v>#VALUE!</v>
      </c>
      <c r="DV45" s="271" t="e">
        <f t="shared" si="226"/>
        <v>#VALUE!</v>
      </c>
      <c r="DW45" s="271" t="e">
        <f t="shared" si="227"/>
        <v>#VALUE!</v>
      </c>
      <c r="DX45" s="271" t="e">
        <f t="shared" si="228"/>
        <v>#VALUE!</v>
      </c>
      <c r="DY45" s="271" t="e">
        <f t="shared" si="229"/>
        <v>#VALUE!</v>
      </c>
      <c r="DZ45" s="271" t="e">
        <f t="shared" si="230"/>
        <v>#VALUE!</v>
      </c>
      <c r="EA45" s="271" t="e">
        <f t="shared" si="231"/>
        <v>#VALUE!</v>
      </c>
      <c r="EB45" s="271" t="e">
        <f t="shared" si="232"/>
        <v>#VALUE!</v>
      </c>
      <c r="EC45" s="271" t="e">
        <f t="shared" si="233"/>
        <v>#VALUE!</v>
      </c>
      <c r="ED45" s="271" t="e">
        <f t="shared" si="234"/>
        <v>#VALUE!</v>
      </c>
      <c r="EE45" s="271" t="e">
        <f t="shared" si="235"/>
        <v>#VALUE!</v>
      </c>
      <c r="EF45" s="271" t="e">
        <f t="shared" si="236"/>
        <v>#VALUE!</v>
      </c>
      <c r="EG45" s="271" t="e">
        <f t="shared" si="237"/>
        <v>#VALUE!</v>
      </c>
      <c r="EH45" s="271" t="e">
        <f t="shared" si="238"/>
        <v>#VALUE!</v>
      </c>
      <c r="EI45" s="338" t="e">
        <f t="shared" si="239"/>
        <v>#VALUE!</v>
      </c>
    </row>
    <row r="46" customHeight="1" ht="16.0">
      <c r="B46" s="323" t="s">
        <v>519</v>
      </c>
      <c r="C46" s="324" t="s">
        <v>519</v>
      </c>
      <c r="D46" s="325" t="s">
        <v>519</v>
      </c>
      <c r="E46" s="326" t="s">
        <v>519</v>
      </c>
      <c r="F46" s="146"/>
      <c r="G46" s="308" t="e">
        <f>IF(AND(P46&lt;&gt;"",E46="Live",D46="Opportunity"),RANK(P46,Current_Score,1)+COUNTIF(P$12:$P46,P46)-1,"")</f>
        <v>#VALUE!</v>
      </c>
      <c r="H46" s="309" t="e">
        <f>IF(AND(P46&lt;&gt;"",E46="Live",D46="Threat"),RANK(P46,Current_Score,0)+COUNTIF(P$12:$P46,P46)-1,"")</f>
        <v>#VALUE!</v>
      </c>
      <c r="I46" s="146"/>
      <c r="J46" s="323" t="s">
        <v>520</v>
      </c>
      <c r="K46" s="327" t="s">
        <v>521</v>
      </c>
      <c r="L46" s="327" t="s">
        <v>518</v>
      </c>
      <c r="M46" s="327" t="s">
        <v>519</v>
      </c>
      <c r="N46" s="328" t="e">
        <f t="shared" si="119"/>
        <v>#NAME?</v>
      </c>
      <c r="O46" s="271" t="e">
        <f>INDEX(Scale_Names,MAX(IF(K46="",0,MATCH(K46,Scale_Names,0)),IF(L46="",0,MATCH(L46,Scale_Names,0)),IF(M46=0,0,MATCH(M46,Scale_Names,0))),0)</f>
        <v>#NAME?</v>
      </c>
      <c r="P46" s="329" t="e">
        <f>IF(OR(J46="NIL",J46="",ISERROR(O46)),"",INDEX(PIG,MATCH(J46,PIG_Likelihood_Scale,0),MATCH(O46,PIG_Impact_Scale,0))*N46)</f>
        <v>#VALUE!</v>
      </c>
      <c r="Q46" s="146"/>
      <c r="R46" s="330" t="s">
        <v>555</v>
      </c>
      <c r="S46" s="331" t="s">
        <v>556</v>
      </c>
      <c r="T46" s="331" t="s">
        <v>557</v>
      </c>
      <c r="U46" s="332" t="e">
        <f t="shared" si="125"/>
        <v>#NAME?</v>
      </c>
      <c r="V46" s="146"/>
      <c r="W46" s="333" t="s">
        <v>558</v>
      </c>
      <c r="X46" s="146"/>
      <c r="Y46" s="320" t="s">
        <v>520</v>
      </c>
      <c r="Z46" s="271" t="s">
        <v>521</v>
      </c>
      <c r="AA46" s="271" t="s">
        <v>518</v>
      </c>
      <c r="AB46" s="271" t="s">
        <v>519</v>
      </c>
      <c r="AC46" s="328" t="e">
        <f t="shared" si="131"/>
        <v>#NAME?</v>
      </c>
      <c r="AD46" s="271" t="e">
        <f>INDEX(Scale_Names,MAX(IF(Z46="",0,MATCH(Z46,Scale_Names,0)),IF(AA46="",0,MATCH(AA46,Scale_Names,0)),IF(AB46=0,0,MATCH(AB46,Scale_Names,0))),0)</f>
        <v>#NAME?</v>
      </c>
      <c r="AE46" s="334" t="e">
        <f>IF(OR(Y46="NIL",ISERROR(AD46)),"",INDEX(PIG,MATCH(Y46,PIG_Likelihood_Scale,0),MATCH(AD46,PIG_Impact_Scale,0))*AC46)</f>
        <v>#VALUE!</v>
      </c>
      <c r="AF46" s="146"/>
      <c r="AG46" s="335" t="s">
        <v>555</v>
      </c>
      <c r="AH46" s="269" t="s">
        <v>556</v>
      </c>
      <c r="AI46" s="269" t="s">
        <v>557</v>
      </c>
      <c r="AJ46" s="336" t="e">
        <f t="shared" si="137"/>
        <v>#NAME?</v>
      </c>
      <c r="AK46" s="146"/>
      <c r="AL46" s="320" t="e">
        <f>IF(OR(J46="NIL",ISERROR(O46),E46&lt;&gt;Live),"",INDEX(Unique_PIG,MATCH(J46,PIG_Likelihood_Scale,0),MATCH(O46,PIG_Impact_Scale,0))*N46)</f>
        <v>#VALUE!</v>
      </c>
      <c r="AM46" s="271" t="e">
        <f t="shared" si="139"/>
        <v>#VALUE!</v>
      </c>
      <c r="AN46" s="271" t="e">
        <f t="shared" si="140"/>
        <v>#VALUE!</v>
      </c>
      <c r="AO46" s="271" t="e">
        <f t="shared" si="141"/>
        <v>#VALUE!</v>
      </c>
      <c r="AP46" s="271" t="e">
        <f t="shared" si="142"/>
        <v>#VALUE!</v>
      </c>
      <c r="AQ46" s="271" t="e">
        <f t="shared" si="143"/>
        <v>#VALUE!</v>
      </c>
      <c r="AR46" s="271" t="e">
        <f t="shared" si="144"/>
        <v>#VALUE!</v>
      </c>
      <c r="AS46" s="271" t="e">
        <f t="shared" si="145"/>
        <v>#VALUE!</v>
      </c>
      <c r="AT46" s="271" t="e">
        <f t="shared" si="146"/>
        <v>#VALUE!</v>
      </c>
      <c r="AU46" s="271" t="e">
        <f t="shared" si="147"/>
        <v>#VALUE!</v>
      </c>
      <c r="AV46" s="271" t="e">
        <f t="shared" si="148"/>
        <v>#VALUE!</v>
      </c>
      <c r="AW46" s="271" t="e">
        <f t="shared" si="149"/>
        <v>#VALUE!</v>
      </c>
      <c r="AX46" s="271" t="e">
        <f t="shared" si="150"/>
        <v>#VALUE!</v>
      </c>
      <c r="AY46" s="271" t="e">
        <f t="shared" si="151"/>
        <v>#VALUE!</v>
      </c>
      <c r="AZ46" s="271" t="e">
        <f t="shared" si="152"/>
        <v>#VALUE!</v>
      </c>
      <c r="BA46" s="271" t="e">
        <f t="shared" si="153"/>
        <v>#VALUE!</v>
      </c>
      <c r="BB46" s="271" t="e">
        <f t="shared" si="154"/>
        <v>#VALUE!</v>
      </c>
      <c r="BC46" s="271" t="e">
        <f t="shared" si="155"/>
        <v>#VALUE!</v>
      </c>
      <c r="BD46" s="271" t="e">
        <f t="shared" si="156"/>
        <v>#VALUE!</v>
      </c>
      <c r="BE46" s="271" t="e">
        <f t="shared" si="157"/>
        <v>#VALUE!</v>
      </c>
      <c r="BF46" s="271" t="e">
        <f t="shared" si="158"/>
        <v>#VALUE!</v>
      </c>
      <c r="BG46" s="271" t="e">
        <f t="shared" si="159"/>
        <v>#VALUE!</v>
      </c>
      <c r="BH46" s="271" t="e">
        <f t="shared" si="160"/>
        <v>#VALUE!</v>
      </c>
      <c r="BI46" s="271" t="e">
        <f t="shared" si="161"/>
        <v>#VALUE!</v>
      </c>
      <c r="BJ46" s="271" t="e">
        <f t="shared" si="162"/>
        <v>#VALUE!</v>
      </c>
      <c r="BK46" s="271" t="e">
        <f t="shared" si="163"/>
        <v>#VALUE!</v>
      </c>
      <c r="BL46" s="271" t="e">
        <f t="shared" si="164"/>
        <v>#VALUE!</v>
      </c>
      <c r="BM46" s="271" t="e">
        <f t="shared" si="165"/>
        <v>#VALUE!</v>
      </c>
      <c r="BN46" s="271" t="e">
        <f t="shared" si="166"/>
        <v>#VALUE!</v>
      </c>
      <c r="BO46" s="271" t="e">
        <f t="shared" si="167"/>
        <v>#VALUE!</v>
      </c>
      <c r="BP46" s="271" t="e">
        <f t="shared" si="168"/>
        <v>#VALUE!</v>
      </c>
      <c r="BQ46" s="271" t="e">
        <f t="shared" si="169"/>
        <v>#VALUE!</v>
      </c>
      <c r="BR46" s="271" t="e">
        <f t="shared" si="170"/>
        <v>#VALUE!</v>
      </c>
      <c r="BS46" s="271" t="e">
        <f t="shared" si="171"/>
        <v>#VALUE!</v>
      </c>
      <c r="BT46" s="271" t="e">
        <f t="shared" si="172"/>
        <v>#VALUE!</v>
      </c>
      <c r="BU46" s="271" t="e">
        <f t="shared" si="173"/>
        <v>#VALUE!</v>
      </c>
      <c r="BV46" s="271" t="e">
        <f t="shared" si="174"/>
        <v>#VALUE!</v>
      </c>
      <c r="BW46" s="271" t="e">
        <f t="shared" si="175"/>
        <v>#VALUE!</v>
      </c>
      <c r="BX46" s="271" t="e">
        <f t="shared" si="176"/>
        <v>#VALUE!</v>
      </c>
      <c r="BY46" s="271" t="e">
        <f t="shared" si="177"/>
        <v>#VALUE!</v>
      </c>
      <c r="BZ46" s="271" t="e">
        <f t="shared" si="178"/>
        <v>#VALUE!</v>
      </c>
      <c r="CA46" s="271" t="e">
        <f t="shared" si="179"/>
        <v>#VALUE!</v>
      </c>
      <c r="CB46" s="271" t="e">
        <f t="shared" si="180"/>
        <v>#VALUE!</v>
      </c>
      <c r="CC46" s="271" t="e">
        <f t="shared" si="181"/>
        <v>#VALUE!</v>
      </c>
      <c r="CD46" s="271" t="e">
        <f t="shared" si="182"/>
        <v>#VALUE!</v>
      </c>
      <c r="CE46" s="271" t="e">
        <f t="shared" si="183"/>
        <v>#VALUE!</v>
      </c>
      <c r="CF46" s="271" t="e">
        <f t="shared" si="184"/>
        <v>#VALUE!</v>
      </c>
      <c r="CG46" s="271" t="e">
        <f t="shared" si="185"/>
        <v>#VALUE!</v>
      </c>
      <c r="CH46" s="271" t="e">
        <f t="shared" si="186"/>
        <v>#VALUE!</v>
      </c>
      <c r="CI46" s="271" t="e">
        <f t="shared" si="187"/>
        <v>#VALUE!</v>
      </c>
      <c r="CJ46" s="156" t="e">
        <f t="shared" si="188"/>
        <v>#VALUE!</v>
      </c>
      <c r="CK46" s="337" t="e">
        <f>IF(OR(Y46="NIL",ISERROR(AD46),E46&lt;&gt;Live),"",INDEX(Unique_PIG,MATCH(Y46,PIG_Likelihood_Scale,0),MATCH(AD46,PIG_Impact_Scale,0))*AC46)</f>
        <v>#VALUE!</v>
      </c>
      <c r="CL46" s="271" t="e">
        <f t="shared" si="190"/>
        <v>#VALUE!</v>
      </c>
      <c r="CM46" s="271" t="e">
        <f t="shared" si="191"/>
        <v>#VALUE!</v>
      </c>
      <c r="CN46" s="271" t="e">
        <f t="shared" si="192"/>
        <v>#VALUE!</v>
      </c>
      <c r="CO46" s="271" t="e">
        <f t="shared" si="193"/>
        <v>#VALUE!</v>
      </c>
      <c r="CP46" s="271" t="e">
        <f t="shared" si="194"/>
        <v>#VALUE!</v>
      </c>
      <c r="CQ46" s="271" t="e">
        <f t="shared" si="195"/>
        <v>#VALUE!</v>
      </c>
      <c r="CR46" s="271" t="e">
        <f t="shared" si="196"/>
        <v>#VALUE!</v>
      </c>
      <c r="CS46" s="271" t="e">
        <f t="shared" si="197"/>
        <v>#VALUE!</v>
      </c>
      <c r="CT46" s="271" t="e">
        <f t="shared" si="198"/>
        <v>#VALUE!</v>
      </c>
      <c r="CU46" s="271" t="e">
        <f t="shared" si="199"/>
        <v>#VALUE!</v>
      </c>
      <c r="CV46" s="271" t="e">
        <f t="shared" si="200"/>
        <v>#VALUE!</v>
      </c>
      <c r="CW46" s="271" t="e">
        <f t="shared" si="201"/>
        <v>#VALUE!</v>
      </c>
      <c r="CX46" s="271" t="e">
        <f t="shared" si="202"/>
        <v>#VALUE!</v>
      </c>
      <c r="CY46" s="271" t="e">
        <f t="shared" si="203"/>
        <v>#VALUE!</v>
      </c>
      <c r="CZ46" s="271" t="e">
        <f t="shared" si="204"/>
        <v>#VALUE!</v>
      </c>
      <c r="DA46" s="271" t="e">
        <f t="shared" si="205"/>
        <v>#VALUE!</v>
      </c>
      <c r="DB46" s="271" t="e">
        <f t="shared" si="206"/>
        <v>#VALUE!</v>
      </c>
      <c r="DC46" s="271" t="e">
        <f t="shared" si="207"/>
        <v>#VALUE!</v>
      </c>
      <c r="DD46" s="271" t="e">
        <f t="shared" si="208"/>
        <v>#VALUE!</v>
      </c>
      <c r="DE46" s="271" t="e">
        <f t="shared" si="209"/>
        <v>#VALUE!</v>
      </c>
      <c r="DF46" s="271" t="e">
        <f t="shared" si="210"/>
        <v>#VALUE!</v>
      </c>
      <c r="DG46" s="271" t="e">
        <f t="shared" si="211"/>
        <v>#VALUE!</v>
      </c>
      <c r="DH46" s="271" t="e">
        <f t="shared" si="212"/>
        <v>#VALUE!</v>
      </c>
      <c r="DI46" s="271" t="e">
        <f t="shared" si="213"/>
        <v>#VALUE!</v>
      </c>
      <c r="DJ46" s="271" t="e">
        <f t="shared" si="214"/>
        <v>#VALUE!</v>
      </c>
      <c r="DK46" s="271" t="e">
        <f t="shared" si="215"/>
        <v>#VALUE!</v>
      </c>
      <c r="DL46" s="271" t="e">
        <f t="shared" si="216"/>
        <v>#VALUE!</v>
      </c>
      <c r="DM46" s="271" t="e">
        <f t="shared" si="217"/>
        <v>#VALUE!</v>
      </c>
      <c r="DN46" s="271" t="e">
        <f t="shared" si="218"/>
        <v>#VALUE!</v>
      </c>
      <c r="DO46" s="271" t="e">
        <f t="shared" si="219"/>
        <v>#VALUE!</v>
      </c>
      <c r="DP46" s="271" t="e">
        <f t="shared" si="220"/>
        <v>#VALUE!</v>
      </c>
      <c r="DQ46" s="271" t="e">
        <f t="shared" si="221"/>
        <v>#VALUE!</v>
      </c>
      <c r="DR46" s="271" t="e">
        <f t="shared" si="222"/>
        <v>#VALUE!</v>
      </c>
      <c r="DS46" s="271" t="e">
        <f t="shared" si="223"/>
        <v>#VALUE!</v>
      </c>
      <c r="DT46" s="271" t="e">
        <f t="shared" si="224"/>
        <v>#VALUE!</v>
      </c>
      <c r="DU46" s="271" t="e">
        <f t="shared" si="225"/>
        <v>#VALUE!</v>
      </c>
      <c r="DV46" s="271" t="e">
        <f t="shared" si="226"/>
        <v>#VALUE!</v>
      </c>
      <c r="DW46" s="271" t="e">
        <f t="shared" si="227"/>
        <v>#VALUE!</v>
      </c>
      <c r="DX46" s="271" t="e">
        <f t="shared" si="228"/>
        <v>#VALUE!</v>
      </c>
      <c r="DY46" s="271" t="e">
        <f t="shared" si="229"/>
        <v>#VALUE!</v>
      </c>
      <c r="DZ46" s="271" t="e">
        <f t="shared" si="230"/>
        <v>#VALUE!</v>
      </c>
      <c r="EA46" s="271" t="e">
        <f t="shared" si="231"/>
        <v>#VALUE!</v>
      </c>
      <c r="EB46" s="271" t="e">
        <f t="shared" si="232"/>
        <v>#VALUE!</v>
      </c>
      <c r="EC46" s="271" t="e">
        <f t="shared" si="233"/>
        <v>#VALUE!</v>
      </c>
      <c r="ED46" s="271" t="e">
        <f t="shared" si="234"/>
        <v>#VALUE!</v>
      </c>
      <c r="EE46" s="271" t="e">
        <f t="shared" si="235"/>
        <v>#VALUE!</v>
      </c>
      <c r="EF46" s="271" t="e">
        <f t="shared" si="236"/>
        <v>#VALUE!</v>
      </c>
      <c r="EG46" s="271" t="e">
        <f t="shared" si="237"/>
        <v>#VALUE!</v>
      </c>
      <c r="EH46" s="271" t="e">
        <f t="shared" si="238"/>
        <v>#VALUE!</v>
      </c>
      <c r="EI46" s="338" t="e">
        <f t="shared" si="239"/>
        <v>#VALUE!</v>
      </c>
    </row>
    <row r="47" customHeight="1" ht="16.0">
      <c r="B47" s="323" t="s">
        <v>519</v>
      </c>
      <c r="C47" s="324" t="s">
        <v>519</v>
      </c>
      <c r="D47" s="325" t="s">
        <v>519</v>
      </c>
      <c r="E47" s="326" t="s">
        <v>519</v>
      </c>
      <c r="F47" s="146"/>
      <c r="G47" s="308" t="e">
        <f>IF(AND(P47&lt;&gt;"",E47="Live",D47="Opportunity"),RANK(P47,Current_Score,1)+COUNTIF(P$12:$P47,P47)-1,"")</f>
        <v>#VALUE!</v>
      </c>
      <c r="H47" s="309" t="e">
        <f>IF(AND(P47&lt;&gt;"",E47="Live",D47="Threat"),RANK(P47,Current_Score,0)+COUNTIF(P$12:$P47,P47)-1,"")</f>
        <v>#VALUE!</v>
      </c>
      <c r="I47" s="146"/>
      <c r="J47" s="323" t="s">
        <v>520</v>
      </c>
      <c r="K47" s="327" t="s">
        <v>521</v>
      </c>
      <c r="L47" s="327" t="s">
        <v>518</v>
      </c>
      <c r="M47" s="327" t="s">
        <v>519</v>
      </c>
      <c r="N47" s="328" t="e">
        <f t="shared" si="119"/>
        <v>#NAME?</v>
      </c>
      <c r="O47" s="271" t="e">
        <f>INDEX(Scale_Names,MAX(IF(K47="",0,MATCH(K47,Scale_Names,0)),IF(L47="",0,MATCH(L47,Scale_Names,0)),IF(M47=0,0,MATCH(M47,Scale_Names,0))),0)</f>
        <v>#NAME?</v>
      </c>
      <c r="P47" s="329" t="e">
        <f>IF(OR(J47="NIL",J47="",ISERROR(O47)),"",INDEX(PIG,MATCH(J47,PIG_Likelihood_Scale,0),MATCH(O47,PIG_Impact_Scale,0))*N47)</f>
        <v>#VALUE!</v>
      </c>
      <c r="Q47" s="146"/>
      <c r="R47" s="330" t="s">
        <v>559</v>
      </c>
      <c r="S47" s="331" t="s">
        <v>560</v>
      </c>
      <c r="T47" s="331" t="s">
        <v>561</v>
      </c>
      <c r="U47" s="332" t="e">
        <f t="shared" si="125"/>
        <v>#NAME?</v>
      </c>
      <c r="V47" s="146"/>
      <c r="W47" s="333" t="s">
        <v>562</v>
      </c>
      <c r="X47" s="146"/>
      <c r="Y47" s="320" t="s">
        <v>520</v>
      </c>
      <c r="Z47" s="271" t="s">
        <v>521</v>
      </c>
      <c r="AA47" s="271" t="s">
        <v>518</v>
      </c>
      <c r="AB47" s="271" t="s">
        <v>519</v>
      </c>
      <c r="AC47" s="328" t="e">
        <f t="shared" si="131"/>
        <v>#NAME?</v>
      </c>
      <c r="AD47" s="271" t="e">
        <f>INDEX(Scale_Names,MAX(IF(Z47="",0,MATCH(Z47,Scale_Names,0)),IF(AA47="",0,MATCH(AA47,Scale_Names,0)),IF(AB47=0,0,MATCH(AB47,Scale_Names,0))),0)</f>
        <v>#NAME?</v>
      </c>
      <c r="AE47" s="334" t="e">
        <f>IF(OR(Y47="NIL",ISERROR(AD47)),"",INDEX(PIG,MATCH(Y47,PIG_Likelihood_Scale,0),MATCH(AD47,PIG_Impact_Scale,0))*AC47)</f>
        <v>#VALUE!</v>
      </c>
      <c r="AF47" s="146"/>
      <c r="AG47" s="335" t="s">
        <v>559</v>
      </c>
      <c r="AH47" s="269" t="s">
        <v>560</v>
      </c>
      <c r="AI47" s="269" t="s">
        <v>561</v>
      </c>
      <c r="AJ47" s="336" t="e">
        <f t="shared" si="137"/>
        <v>#NAME?</v>
      </c>
      <c r="AK47" s="146"/>
      <c r="AL47" s="320" t="e">
        <f>IF(OR(J47="NIL",ISERROR(O47),E47&lt;&gt;Live),"",INDEX(Unique_PIG,MATCH(J47,PIG_Likelihood_Scale,0),MATCH(O47,PIG_Impact_Scale,0))*N47)</f>
        <v>#VALUE!</v>
      </c>
      <c r="AM47" s="271" t="e">
        <f t="shared" si="139"/>
        <v>#VALUE!</v>
      </c>
      <c r="AN47" s="271" t="e">
        <f t="shared" si="140"/>
        <v>#VALUE!</v>
      </c>
      <c r="AO47" s="271" t="e">
        <f t="shared" si="141"/>
        <v>#VALUE!</v>
      </c>
      <c r="AP47" s="271" t="e">
        <f t="shared" si="142"/>
        <v>#VALUE!</v>
      </c>
      <c r="AQ47" s="271" t="e">
        <f t="shared" si="143"/>
        <v>#VALUE!</v>
      </c>
      <c r="AR47" s="271" t="e">
        <f t="shared" si="144"/>
        <v>#VALUE!</v>
      </c>
      <c r="AS47" s="271" t="e">
        <f t="shared" si="145"/>
        <v>#VALUE!</v>
      </c>
      <c r="AT47" s="271" t="e">
        <f t="shared" si="146"/>
        <v>#VALUE!</v>
      </c>
      <c r="AU47" s="271" t="e">
        <f t="shared" si="147"/>
        <v>#VALUE!</v>
      </c>
      <c r="AV47" s="271" t="e">
        <f t="shared" si="148"/>
        <v>#VALUE!</v>
      </c>
      <c r="AW47" s="271" t="e">
        <f t="shared" si="149"/>
        <v>#VALUE!</v>
      </c>
      <c r="AX47" s="271" t="e">
        <f t="shared" si="150"/>
        <v>#VALUE!</v>
      </c>
      <c r="AY47" s="271" t="e">
        <f t="shared" si="151"/>
        <v>#VALUE!</v>
      </c>
      <c r="AZ47" s="271" t="e">
        <f t="shared" si="152"/>
        <v>#VALUE!</v>
      </c>
      <c r="BA47" s="271" t="e">
        <f t="shared" si="153"/>
        <v>#VALUE!</v>
      </c>
      <c r="BB47" s="271" t="e">
        <f t="shared" si="154"/>
        <v>#VALUE!</v>
      </c>
      <c r="BC47" s="271" t="e">
        <f t="shared" si="155"/>
        <v>#VALUE!</v>
      </c>
      <c r="BD47" s="271" t="e">
        <f t="shared" si="156"/>
        <v>#VALUE!</v>
      </c>
      <c r="BE47" s="271" t="e">
        <f t="shared" si="157"/>
        <v>#VALUE!</v>
      </c>
      <c r="BF47" s="271" t="e">
        <f t="shared" si="158"/>
        <v>#VALUE!</v>
      </c>
      <c r="BG47" s="271" t="e">
        <f t="shared" si="159"/>
        <v>#VALUE!</v>
      </c>
      <c r="BH47" s="271" t="e">
        <f t="shared" si="160"/>
        <v>#VALUE!</v>
      </c>
      <c r="BI47" s="271" t="e">
        <f t="shared" si="161"/>
        <v>#VALUE!</v>
      </c>
      <c r="BJ47" s="271" t="e">
        <f t="shared" si="162"/>
        <v>#VALUE!</v>
      </c>
      <c r="BK47" s="271" t="e">
        <f t="shared" si="163"/>
        <v>#VALUE!</v>
      </c>
      <c r="BL47" s="271" t="e">
        <f t="shared" si="164"/>
        <v>#VALUE!</v>
      </c>
      <c r="BM47" s="271" t="e">
        <f t="shared" si="165"/>
        <v>#VALUE!</v>
      </c>
      <c r="BN47" s="271" t="e">
        <f t="shared" si="166"/>
        <v>#VALUE!</v>
      </c>
      <c r="BO47" s="271" t="e">
        <f t="shared" si="167"/>
        <v>#VALUE!</v>
      </c>
      <c r="BP47" s="271" t="e">
        <f t="shared" si="168"/>
        <v>#VALUE!</v>
      </c>
      <c r="BQ47" s="271" t="e">
        <f t="shared" si="169"/>
        <v>#VALUE!</v>
      </c>
      <c r="BR47" s="271" t="e">
        <f t="shared" si="170"/>
        <v>#VALUE!</v>
      </c>
      <c r="BS47" s="271" t="e">
        <f t="shared" si="171"/>
        <v>#VALUE!</v>
      </c>
      <c r="BT47" s="271" t="e">
        <f t="shared" si="172"/>
        <v>#VALUE!</v>
      </c>
      <c r="BU47" s="271" t="e">
        <f t="shared" si="173"/>
        <v>#VALUE!</v>
      </c>
      <c r="BV47" s="271" t="e">
        <f t="shared" si="174"/>
        <v>#VALUE!</v>
      </c>
      <c r="BW47" s="271" t="e">
        <f t="shared" si="175"/>
        <v>#VALUE!</v>
      </c>
      <c r="BX47" s="271" t="e">
        <f t="shared" si="176"/>
        <v>#VALUE!</v>
      </c>
      <c r="BY47" s="271" t="e">
        <f t="shared" si="177"/>
        <v>#VALUE!</v>
      </c>
      <c r="BZ47" s="271" t="e">
        <f t="shared" si="178"/>
        <v>#VALUE!</v>
      </c>
      <c r="CA47" s="271" t="e">
        <f t="shared" si="179"/>
        <v>#VALUE!</v>
      </c>
      <c r="CB47" s="271" t="e">
        <f t="shared" si="180"/>
        <v>#VALUE!</v>
      </c>
      <c r="CC47" s="271" t="e">
        <f t="shared" si="181"/>
        <v>#VALUE!</v>
      </c>
      <c r="CD47" s="271" t="e">
        <f t="shared" si="182"/>
        <v>#VALUE!</v>
      </c>
      <c r="CE47" s="271" t="e">
        <f t="shared" si="183"/>
        <v>#VALUE!</v>
      </c>
      <c r="CF47" s="271" t="e">
        <f t="shared" si="184"/>
        <v>#VALUE!</v>
      </c>
      <c r="CG47" s="271" t="e">
        <f t="shared" si="185"/>
        <v>#VALUE!</v>
      </c>
      <c r="CH47" s="271" t="e">
        <f t="shared" si="186"/>
        <v>#VALUE!</v>
      </c>
      <c r="CI47" s="271" t="e">
        <f t="shared" si="187"/>
        <v>#VALUE!</v>
      </c>
      <c r="CJ47" s="156" t="e">
        <f t="shared" si="188"/>
        <v>#VALUE!</v>
      </c>
      <c r="CK47" s="337" t="e">
        <f>IF(OR(Y47="NIL",ISERROR(AD47),E47&lt;&gt;Live),"",INDEX(Unique_PIG,MATCH(Y47,PIG_Likelihood_Scale,0),MATCH(AD47,PIG_Impact_Scale,0))*AC47)</f>
        <v>#VALUE!</v>
      </c>
      <c r="CL47" s="271" t="e">
        <f t="shared" si="190"/>
        <v>#VALUE!</v>
      </c>
      <c r="CM47" s="271" t="e">
        <f t="shared" si="191"/>
        <v>#VALUE!</v>
      </c>
      <c r="CN47" s="271" t="e">
        <f t="shared" si="192"/>
        <v>#VALUE!</v>
      </c>
      <c r="CO47" s="271" t="e">
        <f t="shared" si="193"/>
        <v>#VALUE!</v>
      </c>
      <c r="CP47" s="271" t="e">
        <f t="shared" si="194"/>
        <v>#VALUE!</v>
      </c>
      <c r="CQ47" s="271" t="e">
        <f t="shared" si="195"/>
        <v>#VALUE!</v>
      </c>
      <c r="CR47" s="271" t="e">
        <f t="shared" si="196"/>
        <v>#VALUE!</v>
      </c>
      <c r="CS47" s="271" t="e">
        <f t="shared" si="197"/>
        <v>#VALUE!</v>
      </c>
      <c r="CT47" s="271" t="e">
        <f t="shared" si="198"/>
        <v>#VALUE!</v>
      </c>
      <c r="CU47" s="271" t="e">
        <f t="shared" si="199"/>
        <v>#VALUE!</v>
      </c>
      <c r="CV47" s="271" t="e">
        <f t="shared" si="200"/>
        <v>#VALUE!</v>
      </c>
      <c r="CW47" s="271" t="e">
        <f t="shared" si="201"/>
        <v>#VALUE!</v>
      </c>
      <c r="CX47" s="271" t="e">
        <f t="shared" si="202"/>
        <v>#VALUE!</v>
      </c>
      <c r="CY47" s="271" t="e">
        <f t="shared" si="203"/>
        <v>#VALUE!</v>
      </c>
      <c r="CZ47" s="271" t="e">
        <f t="shared" si="204"/>
        <v>#VALUE!</v>
      </c>
      <c r="DA47" s="271" t="e">
        <f t="shared" si="205"/>
        <v>#VALUE!</v>
      </c>
      <c r="DB47" s="271" t="e">
        <f t="shared" si="206"/>
        <v>#VALUE!</v>
      </c>
      <c r="DC47" s="271" t="e">
        <f t="shared" si="207"/>
        <v>#VALUE!</v>
      </c>
      <c r="DD47" s="271" t="e">
        <f t="shared" si="208"/>
        <v>#VALUE!</v>
      </c>
      <c r="DE47" s="271" t="e">
        <f t="shared" si="209"/>
        <v>#VALUE!</v>
      </c>
      <c r="DF47" s="271" t="e">
        <f t="shared" si="210"/>
        <v>#VALUE!</v>
      </c>
      <c r="DG47" s="271" t="e">
        <f t="shared" si="211"/>
        <v>#VALUE!</v>
      </c>
      <c r="DH47" s="271" t="e">
        <f t="shared" si="212"/>
        <v>#VALUE!</v>
      </c>
      <c r="DI47" s="271" t="e">
        <f t="shared" si="213"/>
        <v>#VALUE!</v>
      </c>
      <c r="DJ47" s="271" t="e">
        <f t="shared" si="214"/>
        <v>#VALUE!</v>
      </c>
      <c r="DK47" s="271" t="e">
        <f t="shared" si="215"/>
        <v>#VALUE!</v>
      </c>
      <c r="DL47" s="271" t="e">
        <f t="shared" si="216"/>
        <v>#VALUE!</v>
      </c>
      <c r="DM47" s="271" t="e">
        <f t="shared" si="217"/>
        <v>#VALUE!</v>
      </c>
      <c r="DN47" s="271" t="e">
        <f t="shared" si="218"/>
        <v>#VALUE!</v>
      </c>
      <c r="DO47" s="271" t="e">
        <f t="shared" si="219"/>
        <v>#VALUE!</v>
      </c>
      <c r="DP47" s="271" t="e">
        <f t="shared" si="220"/>
        <v>#VALUE!</v>
      </c>
      <c r="DQ47" s="271" t="e">
        <f t="shared" si="221"/>
        <v>#VALUE!</v>
      </c>
      <c r="DR47" s="271" t="e">
        <f t="shared" si="222"/>
        <v>#VALUE!</v>
      </c>
      <c r="DS47" s="271" t="e">
        <f t="shared" si="223"/>
        <v>#VALUE!</v>
      </c>
      <c r="DT47" s="271" t="e">
        <f t="shared" si="224"/>
        <v>#VALUE!</v>
      </c>
      <c r="DU47" s="271" t="e">
        <f t="shared" si="225"/>
        <v>#VALUE!</v>
      </c>
      <c r="DV47" s="271" t="e">
        <f t="shared" si="226"/>
        <v>#VALUE!</v>
      </c>
      <c r="DW47" s="271" t="e">
        <f t="shared" si="227"/>
        <v>#VALUE!</v>
      </c>
      <c r="DX47" s="271" t="e">
        <f t="shared" si="228"/>
        <v>#VALUE!</v>
      </c>
      <c r="DY47" s="271" t="e">
        <f t="shared" si="229"/>
        <v>#VALUE!</v>
      </c>
      <c r="DZ47" s="271" t="e">
        <f t="shared" si="230"/>
        <v>#VALUE!</v>
      </c>
      <c r="EA47" s="271" t="e">
        <f t="shared" si="231"/>
        <v>#VALUE!</v>
      </c>
      <c r="EB47" s="271" t="e">
        <f t="shared" si="232"/>
        <v>#VALUE!</v>
      </c>
      <c r="EC47" s="271" t="e">
        <f t="shared" si="233"/>
        <v>#VALUE!</v>
      </c>
      <c r="ED47" s="271" t="e">
        <f t="shared" si="234"/>
        <v>#VALUE!</v>
      </c>
      <c r="EE47" s="271" t="e">
        <f t="shared" si="235"/>
        <v>#VALUE!</v>
      </c>
      <c r="EF47" s="271" t="e">
        <f t="shared" si="236"/>
        <v>#VALUE!</v>
      </c>
      <c r="EG47" s="271" t="e">
        <f t="shared" si="237"/>
        <v>#VALUE!</v>
      </c>
      <c r="EH47" s="271" t="e">
        <f t="shared" si="238"/>
        <v>#VALUE!</v>
      </c>
      <c r="EI47" s="338" t="e">
        <f t="shared" si="239"/>
        <v>#VALUE!</v>
      </c>
    </row>
    <row r="48" customHeight="1" ht="16.0">
      <c r="B48" s="323" t="s">
        <v>519</v>
      </c>
      <c r="C48" s="324" t="s">
        <v>519</v>
      </c>
      <c r="D48" s="325" t="s">
        <v>519</v>
      </c>
      <c r="E48" s="326" t="s">
        <v>519</v>
      </c>
      <c r="F48" s="146"/>
      <c r="G48" s="308" t="e">
        <f>IF(AND(P48&lt;&gt;"",E48="Live",D48="Opportunity"),RANK(P48,Current_Score,1)+COUNTIF(P$12:$P48,P48)-1,"")</f>
        <v>#VALUE!</v>
      </c>
      <c r="H48" s="309" t="e">
        <f>IF(AND(P48&lt;&gt;"",E48="Live",D48="Threat"),RANK(P48,Current_Score,0)+COUNTIF(P$12:$P48,P48)-1,"")</f>
        <v>#VALUE!</v>
      </c>
      <c r="I48" s="146"/>
      <c r="J48" s="323" t="s">
        <v>520</v>
      </c>
      <c r="K48" s="327" t="s">
        <v>521</v>
      </c>
      <c r="L48" s="327" t="s">
        <v>518</v>
      </c>
      <c r="M48" s="327" t="s">
        <v>519</v>
      </c>
      <c r="N48" s="328" t="e">
        <f t="shared" si="119"/>
        <v>#NAME?</v>
      </c>
      <c r="O48" s="271" t="e">
        <f>INDEX(Scale_Names,MAX(IF(K48="",0,MATCH(K48,Scale_Names,0)),IF(L48="",0,MATCH(L48,Scale_Names,0)),IF(M48=0,0,MATCH(M48,Scale_Names,0))),0)</f>
        <v>#NAME?</v>
      </c>
      <c r="P48" s="329" t="e">
        <f>IF(OR(J48="NIL",J48="",ISERROR(O48)),"",INDEX(PIG,MATCH(J48,PIG_Likelihood_Scale,0),MATCH(O48,PIG_Impact_Scale,0))*N48)</f>
        <v>#VALUE!</v>
      </c>
      <c r="Q48" s="146"/>
      <c r="R48" s="330" t="s">
        <v>563</v>
      </c>
      <c r="S48" s="331" t="s">
        <v>564</v>
      </c>
      <c r="T48" s="331" t="s">
        <v>565</v>
      </c>
      <c r="U48" s="332" t="e">
        <f t="shared" si="125"/>
        <v>#NAME?</v>
      </c>
      <c r="V48" s="146"/>
      <c r="W48" s="333" t="s">
        <v>566</v>
      </c>
      <c r="X48" s="146"/>
      <c r="Y48" s="320" t="s">
        <v>520</v>
      </c>
      <c r="Z48" s="271" t="s">
        <v>521</v>
      </c>
      <c r="AA48" s="271" t="s">
        <v>518</v>
      </c>
      <c r="AB48" s="271" t="s">
        <v>519</v>
      </c>
      <c r="AC48" s="328" t="e">
        <f t="shared" si="131"/>
        <v>#NAME?</v>
      </c>
      <c r="AD48" s="271" t="e">
        <f>INDEX(Scale_Names,MAX(IF(Z48="",0,MATCH(Z48,Scale_Names,0)),IF(AA48="",0,MATCH(AA48,Scale_Names,0)),IF(AB48=0,0,MATCH(AB48,Scale_Names,0))),0)</f>
        <v>#NAME?</v>
      </c>
      <c r="AE48" s="334" t="e">
        <f>IF(OR(Y48="NIL",ISERROR(AD48)),"",INDEX(PIG,MATCH(Y48,PIG_Likelihood_Scale,0),MATCH(AD48,PIG_Impact_Scale,0))*AC48)</f>
        <v>#VALUE!</v>
      </c>
      <c r="AF48" s="146"/>
      <c r="AG48" s="335" t="s">
        <v>563</v>
      </c>
      <c r="AH48" s="269" t="s">
        <v>564</v>
      </c>
      <c r="AI48" s="269" t="s">
        <v>565</v>
      </c>
      <c r="AJ48" s="336" t="e">
        <f t="shared" si="137"/>
        <v>#NAME?</v>
      </c>
      <c r="AK48" s="146"/>
      <c r="AL48" s="320" t="e">
        <f>IF(OR(J48="NIL",ISERROR(O48),E48&lt;&gt;Live),"",INDEX(Unique_PIG,MATCH(J48,PIG_Likelihood_Scale,0),MATCH(O48,PIG_Impact_Scale,0))*N48)</f>
        <v>#VALUE!</v>
      </c>
      <c r="AM48" s="271" t="e">
        <f t="shared" si="139"/>
        <v>#VALUE!</v>
      </c>
      <c r="AN48" s="271" t="e">
        <f t="shared" si="140"/>
        <v>#VALUE!</v>
      </c>
      <c r="AO48" s="271" t="e">
        <f t="shared" si="141"/>
        <v>#VALUE!</v>
      </c>
      <c r="AP48" s="271" t="e">
        <f t="shared" si="142"/>
        <v>#VALUE!</v>
      </c>
      <c r="AQ48" s="271" t="e">
        <f t="shared" si="143"/>
        <v>#VALUE!</v>
      </c>
      <c r="AR48" s="271" t="e">
        <f t="shared" si="144"/>
        <v>#VALUE!</v>
      </c>
      <c r="AS48" s="271" t="e">
        <f t="shared" si="145"/>
        <v>#VALUE!</v>
      </c>
      <c r="AT48" s="271" t="e">
        <f t="shared" si="146"/>
        <v>#VALUE!</v>
      </c>
      <c r="AU48" s="271" t="e">
        <f t="shared" si="147"/>
        <v>#VALUE!</v>
      </c>
      <c r="AV48" s="271" t="e">
        <f t="shared" si="148"/>
        <v>#VALUE!</v>
      </c>
      <c r="AW48" s="271" t="e">
        <f t="shared" si="149"/>
        <v>#VALUE!</v>
      </c>
      <c r="AX48" s="271" t="e">
        <f t="shared" si="150"/>
        <v>#VALUE!</v>
      </c>
      <c r="AY48" s="271" t="e">
        <f t="shared" si="151"/>
        <v>#VALUE!</v>
      </c>
      <c r="AZ48" s="271" t="e">
        <f t="shared" si="152"/>
        <v>#VALUE!</v>
      </c>
      <c r="BA48" s="271" t="e">
        <f t="shared" si="153"/>
        <v>#VALUE!</v>
      </c>
      <c r="BB48" s="271" t="e">
        <f t="shared" si="154"/>
        <v>#VALUE!</v>
      </c>
      <c r="BC48" s="271" t="e">
        <f t="shared" si="155"/>
        <v>#VALUE!</v>
      </c>
      <c r="BD48" s="271" t="e">
        <f t="shared" si="156"/>
        <v>#VALUE!</v>
      </c>
      <c r="BE48" s="271" t="e">
        <f t="shared" si="157"/>
        <v>#VALUE!</v>
      </c>
      <c r="BF48" s="271" t="e">
        <f t="shared" si="158"/>
        <v>#VALUE!</v>
      </c>
      <c r="BG48" s="271" t="e">
        <f t="shared" si="159"/>
        <v>#VALUE!</v>
      </c>
      <c r="BH48" s="271" t="e">
        <f t="shared" si="160"/>
        <v>#VALUE!</v>
      </c>
      <c r="BI48" s="271" t="e">
        <f t="shared" si="161"/>
        <v>#VALUE!</v>
      </c>
      <c r="BJ48" s="271" t="e">
        <f t="shared" si="162"/>
        <v>#VALUE!</v>
      </c>
      <c r="BK48" s="271" t="e">
        <f t="shared" si="163"/>
        <v>#VALUE!</v>
      </c>
      <c r="BL48" s="271" t="e">
        <f t="shared" si="164"/>
        <v>#VALUE!</v>
      </c>
      <c r="BM48" s="271" t="e">
        <f t="shared" si="165"/>
        <v>#VALUE!</v>
      </c>
      <c r="BN48" s="271" t="e">
        <f t="shared" si="166"/>
        <v>#VALUE!</v>
      </c>
      <c r="BO48" s="271" t="e">
        <f t="shared" si="167"/>
        <v>#VALUE!</v>
      </c>
      <c r="BP48" s="271" t="e">
        <f t="shared" si="168"/>
        <v>#VALUE!</v>
      </c>
      <c r="BQ48" s="271" t="e">
        <f t="shared" si="169"/>
        <v>#VALUE!</v>
      </c>
      <c r="BR48" s="271" t="e">
        <f t="shared" si="170"/>
        <v>#VALUE!</v>
      </c>
      <c r="BS48" s="271" t="e">
        <f t="shared" si="171"/>
        <v>#VALUE!</v>
      </c>
      <c r="BT48" s="271" t="e">
        <f t="shared" si="172"/>
        <v>#VALUE!</v>
      </c>
      <c r="BU48" s="271" t="e">
        <f t="shared" si="173"/>
        <v>#VALUE!</v>
      </c>
      <c r="BV48" s="271" t="e">
        <f t="shared" si="174"/>
        <v>#VALUE!</v>
      </c>
      <c r="BW48" s="271" t="e">
        <f t="shared" si="175"/>
        <v>#VALUE!</v>
      </c>
      <c r="BX48" s="271" t="e">
        <f t="shared" si="176"/>
        <v>#VALUE!</v>
      </c>
      <c r="BY48" s="271" t="e">
        <f t="shared" si="177"/>
        <v>#VALUE!</v>
      </c>
      <c r="BZ48" s="271" t="e">
        <f t="shared" si="178"/>
        <v>#VALUE!</v>
      </c>
      <c r="CA48" s="271" t="e">
        <f t="shared" si="179"/>
        <v>#VALUE!</v>
      </c>
      <c r="CB48" s="271" t="e">
        <f t="shared" si="180"/>
        <v>#VALUE!</v>
      </c>
      <c r="CC48" s="271" t="e">
        <f t="shared" si="181"/>
        <v>#VALUE!</v>
      </c>
      <c r="CD48" s="271" t="e">
        <f t="shared" si="182"/>
        <v>#VALUE!</v>
      </c>
      <c r="CE48" s="271" t="e">
        <f t="shared" si="183"/>
        <v>#VALUE!</v>
      </c>
      <c r="CF48" s="271" t="e">
        <f t="shared" si="184"/>
        <v>#VALUE!</v>
      </c>
      <c r="CG48" s="271" t="e">
        <f t="shared" si="185"/>
        <v>#VALUE!</v>
      </c>
      <c r="CH48" s="271" t="e">
        <f t="shared" si="186"/>
        <v>#VALUE!</v>
      </c>
      <c r="CI48" s="271" t="e">
        <f t="shared" si="187"/>
        <v>#VALUE!</v>
      </c>
      <c r="CJ48" s="156" t="e">
        <f t="shared" si="188"/>
        <v>#VALUE!</v>
      </c>
      <c r="CK48" s="337" t="e">
        <f>IF(OR(Y48="NIL",ISERROR(AD48),E48&lt;&gt;Live),"",INDEX(Unique_PIG,MATCH(Y48,PIG_Likelihood_Scale,0),MATCH(AD48,PIG_Impact_Scale,0))*AC48)</f>
        <v>#VALUE!</v>
      </c>
      <c r="CL48" s="271" t="e">
        <f t="shared" si="190"/>
        <v>#VALUE!</v>
      </c>
      <c r="CM48" s="271" t="e">
        <f t="shared" si="191"/>
        <v>#VALUE!</v>
      </c>
      <c r="CN48" s="271" t="e">
        <f t="shared" si="192"/>
        <v>#VALUE!</v>
      </c>
      <c r="CO48" s="271" t="e">
        <f t="shared" si="193"/>
        <v>#VALUE!</v>
      </c>
      <c r="CP48" s="271" t="e">
        <f t="shared" si="194"/>
        <v>#VALUE!</v>
      </c>
      <c r="CQ48" s="271" t="e">
        <f t="shared" si="195"/>
        <v>#VALUE!</v>
      </c>
      <c r="CR48" s="271" t="e">
        <f t="shared" si="196"/>
        <v>#VALUE!</v>
      </c>
      <c r="CS48" s="271" t="e">
        <f t="shared" si="197"/>
        <v>#VALUE!</v>
      </c>
      <c r="CT48" s="271" t="e">
        <f t="shared" si="198"/>
        <v>#VALUE!</v>
      </c>
      <c r="CU48" s="271" t="e">
        <f t="shared" si="199"/>
        <v>#VALUE!</v>
      </c>
      <c r="CV48" s="271" t="e">
        <f t="shared" si="200"/>
        <v>#VALUE!</v>
      </c>
      <c r="CW48" s="271" t="e">
        <f t="shared" si="201"/>
        <v>#VALUE!</v>
      </c>
      <c r="CX48" s="271" t="e">
        <f t="shared" si="202"/>
        <v>#VALUE!</v>
      </c>
      <c r="CY48" s="271" t="e">
        <f t="shared" si="203"/>
        <v>#VALUE!</v>
      </c>
      <c r="CZ48" s="271" t="e">
        <f t="shared" si="204"/>
        <v>#VALUE!</v>
      </c>
      <c r="DA48" s="271" t="e">
        <f t="shared" si="205"/>
        <v>#VALUE!</v>
      </c>
      <c r="DB48" s="271" t="e">
        <f t="shared" si="206"/>
        <v>#VALUE!</v>
      </c>
      <c r="DC48" s="271" t="e">
        <f t="shared" si="207"/>
        <v>#VALUE!</v>
      </c>
      <c r="DD48" s="271" t="e">
        <f t="shared" si="208"/>
        <v>#VALUE!</v>
      </c>
      <c r="DE48" s="271" t="e">
        <f t="shared" si="209"/>
        <v>#VALUE!</v>
      </c>
      <c r="DF48" s="271" t="e">
        <f t="shared" si="210"/>
        <v>#VALUE!</v>
      </c>
      <c r="DG48" s="271" t="e">
        <f t="shared" si="211"/>
        <v>#VALUE!</v>
      </c>
      <c r="DH48" s="271" t="e">
        <f t="shared" si="212"/>
        <v>#VALUE!</v>
      </c>
      <c r="DI48" s="271" t="e">
        <f t="shared" si="213"/>
        <v>#VALUE!</v>
      </c>
      <c r="DJ48" s="271" t="e">
        <f t="shared" si="214"/>
        <v>#VALUE!</v>
      </c>
      <c r="DK48" s="271" t="e">
        <f t="shared" si="215"/>
        <v>#VALUE!</v>
      </c>
      <c r="DL48" s="271" t="e">
        <f t="shared" si="216"/>
        <v>#VALUE!</v>
      </c>
      <c r="DM48" s="271" t="e">
        <f t="shared" si="217"/>
        <v>#VALUE!</v>
      </c>
      <c r="DN48" s="271" t="e">
        <f t="shared" si="218"/>
        <v>#VALUE!</v>
      </c>
      <c r="DO48" s="271" t="e">
        <f t="shared" si="219"/>
        <v>#VALUE!</v>
      </c>
      <c r="DP48" s="271" t="e">
        <f t="shared" si="220"/>
        <v>#VALUE!</v>
      </c>
      <c r="DQ48" s="271" t="e">
        <f t="shared" si="221"/>
        <v>#VALUE!</v>
      </c>
      <c r="DR48" s="271" t="e">
        <f t="shared" si="222"/>
        <v>#VALUE!</v>
      </c>
      <c r="DS48" s="271" t="e">
        <f t="shared" si="223"/>
        <v>#VALUE!</v>
      </c>
      <c r="DT48" s="271" t="e">
        <f t="shared" si="224"/>
        <v>#VALUE!</v>
      </c>
      <c r="DU48" s="271" t="e">
        <f t="shared" si="225"/>
        <v>#VALUE!</v>
      </c>
      <c r="DV48" s="271" t="e">
        <f t="shared" si="226"/>
        <v>#VALUE!</v>
      </c>
      <c r="DW48" s="271" t="e">
        <f t="shared" si="227"/>
        <v>#VALUE!</v>
      </c>
      <c r="DX48" s="271" t="e">
        <f t="shared" si="228"/>
        <v>#VALUE!</v>
      </c>
      <c r="DY48" s="271" t="e">
        <f t="shared" si="229"/>
        <v>#VALUE!</v>
      </c>
      <c r="DZ48" s="271" t="e">
        <f t="shared" si="230"/>
        <v>#VALUE!</v>
      </c>
      <c r="EA48" s="271" t="e">
        <f t="shared" si="231"/>
        <v>#VALUE!</v>
      </c>
      <c r="EB48" s="271" t="e">
        <f t="shared" si="232"/>
        <v>#VALUE!</v>
      </c>
      <c r="EC48" s="271" t="e">
        <f t="shared" si="233"/>
        <v>#VALUE!</v>
      </c>
      <c r="ED48" s="271" t="e">
        <f t="shared" si="234"/>
        <v>#VALUE!</v>
      </c>
      <c r="EE48" s="271" t="e">
        <f t="shared" si="235"/>
        <v>#VALUE!</v>
      </c>
      <c r="EF48" s="271" t="e">
        <f t="shared" si="236"/>
        <v>#VALUE!</v>
      </c>
      <c r="EG48" s="271" t="e">
        <f t="shared" si="237"/>
        <v>#VALUE!</v>
      </c>
      <c r="EH48" s="271" t="e">
        <f t="shared" si="238"/>
        <v>#VALUE!</v>
      </c>
      <c r="EI48" s="338" t="e">
        <f t="shared" si="239"/>
        <v>#VALUE!</v>
      </c>
    </row>
    <row r="49" customHeight="1" ht="16.0">
      <c r="B49" s="323" t="s">
        <v>519</v>
      </c>
      <c r="C49" s="324" t="s">
        <v>519</v>
      </c>
      <c r="D49" s="325" t="s">
        <v>519</v>
      </c>
      <c r="E49" s="326" t="s">
        <v>519</v>
      </c>
      <c r="F49" s="146"/>
      <c r="G49" s="308" t="e">
        <f>IF(AND(P49&lt;&gt;"",E49="Live",D49="Opportunity"),RANK(P49,Current_Score,1)+COUNTIF(P$12:$P49,P49)-1,"")</f>
        <v>#VALUE!</v>
      </c>
      <c r="H49" s="309" t="e">
        <f>IF(AND(P49&lt;&gt;"",E49="Live",D49="Threat"),RANK(P49,Current_Score,0)+COUNTIF(P$12:$P49,P49)-1,"")</f>
        <v>#VALUE!</v>
      </c>
      <c r="I49" s="146"/>
      <c r="J49" s="323" t="s">
        <v>520</v>
      </c>
      <c r="K49" s="327" t="s">
        <v>521</v>
      </c>
      <c r="L49" s="327" t="s">
        <v>518</v>
      </c>
      <c r="M49" s="327" t="s">
        <v>519</v>
      </c>
      <c r="N49" s="328" t="e">
        <f t="shared" si="119"/>
        <v>#NAME?</v>
      </c>
      <c r="O49" s="271" t="e">
        <f>INDEX(Scale_Names,MAX(IF(K49="",0,MATCH(K49,Scale_Names,0)),IF(L49="",0,MATCH(L49,Scale_Names,0)),IF(M49=0,0,MATCH(M49,Scale_Names,0))),0)</f>
        <v>#NAME?</v>
      </c>
      <c r="P49" s="329" t="e">
        <f>IF(OR(J49="NIL",J49="",ISERROR(O49)),"",INDEX(PIG,MATCH(J49,PIG_Likelihood_Scale,0),MATCH(O49,PIG_Impact_Scale,0))*N49)</f>
        <v>#VALUE!</v>
      </c>
      <c r="Q49" s="146"/>
      <c r="R49" s="330" t="s">
        <v>567</v>
      </c>
      <c r="S49" s="331" t="s">
        <v>568</v>
      </c>
      <c r="T49" s="331" t="s">
        <v>569</v>
      </c>
      <c r="U49" s="332" t="e">
        <f t="shared" si="125"/>
        <v>#NAME?</v>
      </c>
      <c r="V49" s="146"/>
      <c r="W49" s="333" t="s">
        <v>570</v>
      </c>
      <c r="X49" s="146"/>
      <c r="Y49" s="320" t="s">
        <v>520</v>
      </c>
      <c r="Z49" s="271" t="s">
        <v>521</v>
      </c>
      <c r="AA49" s="271" t="s">
        <v>518</v>
      </c>
      <c r="AB49" s="271" t="s">
        <v>519</v>
      </c>
      <c r="AC49" s="328" t="e">
        <f t="shared" si="131"/>
        <v>#NAME?</v>
      </c>
      <c r="AD49" s="271" t="e">
        <f>INDEX(Scale_Names,MAX(IF(Z49="",0,MATCH(Z49,Scale_Names,0)),IF(AA49="",0,MATCH(AA49,Scale_Names,0)),IF(AB49=0,0,MATCH(AB49,Scale_Names,0))),0)</f>
        <v>#NAME?</v>
      </c>
      <c r="AE49" s="334" t="e">
        <f>IF(OR(Y49="NIL",ISERROR(AD49)),"",INDEX(PIG,MATCH(Y49,PIG_Likelihood_Scale,0),MATCH(AD49,PIG_Impact_Scale,0))*AC49)</f>
        <v>#VALUE!</v>
      </c>
      <c r="AF49" s="146"/>
      <c r="AG49" s="335" t="s">
        <v>567</v>
      </c>
      <c r="AH49" s="269" t="s">
        <v>568</v>
      </c>
      <c r="AI49" s="269" t="s">
        <v>569</v>
      </c>
      <c r="AJ49" s="336" t="e">
        <f t="shared" si="137"/>
        <v>#NAME?</v>
      </c>
      <c r="AK49" s="146"/>
      <c r="AL49" s="320" t="e">
        <f>IF(OR(J49="NIL",ISERROR(O49),E49&lt;&gt;Live),"",INDEX(Unique_PIG,MATCH(J49,PIG_Likelihood_Scale,0),MATCH(O49,PIG_Impact_Scale,0))*N49)</f>
        <v>#VALUE!</v>
      </c>
      <c r="AM49" s="271" t="e">
        <f t="shared" si="139"/>
        <v>#VALUE!</v>
      </c>
      <c r="AN49" s="271" t="e">
        <f t="shared" si="140"/>
        <v>#VALUE!</v>
      </c>
      <c r="AO49" s="271" t="e">
        <f t="shared" si="141"/>
        <v>#VALUE!</v>
      </c>
      <c r="AP49" s="271" t="e">
        <f t="shared" si="142"/>
        <v>#VALUE!</v>
      </c>
      <c r="AQ49" s="271" t="e">
        <f t="shared" si="143"/>
        <v>#VALUE!</v>
      </c>
      <c r="AR49" s="271" t="e">
        <f t="shared" si="144"/>
        <v>#VALUE!</v>
      </c>
      <c r="AS49" s="271" t="e">
        <f t="shared" si="145"/>
        <v>#VALUE!</v>
      </c>
      <c r="AT49" s="271" t="e">
        <f t="shared" si="146"/>
        <v>#VALUE!</v>
      </c>
      <c r="AU49" s="271" t="e">
        <f t="shared" si="147"/>
        <v>#VALUE!</v>
      </c>
      <c r="AV49" s="271" t="e">
        <f t="shared" si="148"/>
        <v>#VALUE!</v>
      </c>
      <c r="AW49" s="271" t="e">
        <f t="shared" si="149"/>
        <v>#VALUE!</v>
      </c>
      <c r="AX49" s="271" t="e">
        <f t="shared" si="150"/>
        <v>#VALUE!</v>
      </c>
      <c r="AY49" s="271" t="e">
        <f t="shared" si="151"/>
        <v>#VALUE!</v>
      </c>
      <c r="AZ49" s="271" t="e">
        <f t="shared" si="152"/>
        <v>#VALUE!</v>
      </c>
      <c r="BA49" s="271" t="e">
        <f t="shared" si="153"/>
        <v>#VALUE!</v>
      </c>
      <c r="BB49" s="271" t="e">
        <f t="shared" si="154"/>
        <v>#VALUE!</v>
      </c>
      <c r="BC49" s="271" t="e">
        <f t="shared" si="155"/>
        <v>#VALUE!</v>
      </c>
      <c r="BD49" s="271" t="e">
        <f t="shared" si="156"/>
        <v>#VALUE!</v>
      </c>
      <c r="BE49" s="271" t="e">
        <f t="shared" si="157"/>
        <v>#VALUE!</v>
      </c>
      <c r="BF49" s="271" t="e">
        <f t="shared" si="158"/>
        <v>#VALUE!</v>
      </c>
      <c r="BG49" s="271" t="e">
        <f t="shared" si="159"/>
        <v>#VALUE!</v>
      </c>
      <c r="BH49" s="271" t="e">
        <f t="shared" si="160"/>
        <v>#VALUE!</v>
      </c>
      <c r="BI49" s="271" t="e">
        <f t="shared" si="161"/>
        <v>#VALUE!</v>
      </c>
      <c r="BJ49" s="271" t="e">
        <f t="shared" si="162"/>
        <v>#VALUE!</v>
      </c>
      <c r="BK49" s="271" t="e">
        <f t="shared" si="163"/>
        <v>#VALUE!</v>
      </c>
      <c r="BL49" s="271" t="e">
        <f t="shared" si="164"/>
        <v>#VALUE!</v>
      </c>
      <c r="BM49" s="271" t="e">
        <f t="shared" si="165"/>
        <v>#VALUE!</v>
      </c>
      <c r="BN49" s="271" t="e">
        <f t="shared" si="166"/>
        <v>#VALUE!</v>
      </c>
      <c r="BO49" s="271" t="e">
        <f t="shared" si="167"/>
        <v>#VALUE!</v>
      </c>
      <c r="BP49" s="271" t="e">
        <f t="shared" si="168"/>
        <v>#VALUE!</v>
      </c>
      <c r="BQ49" s="271" t="e">
        <f t="shared" si="169"/>
        <v>#VALUE!</v>
      </c>
      <c r="BR49" s="271" t="e">
        <f t="shared" si="170"/>
        <v>#VALUE!</v>
      </c>
      <c r="BS49" s="271" t="e">
        <f t="shared" si="171"/>
        <v>#VALUE!</v>
      </c>
      <c r="BT49" s="271" t="e">
        <f t="shared" si="172"/>
        <v>#VALUE!</v>
      </c>
      <c r="BU49" s="271" t="e">
        <f t="shared" si="173"/>
        <v>#VALUE!</v>
      </c>
      <c r="BV49" s="271" t="e">
        <f t="shared" si="174"/>
        <v>#VALUE!</v>
      </c>
      <c r="BW49" s="271" t="e">
        <f t="shared" si="175"/>
        <v>#VALUE!</v>
      </c>
      <c r="BX49" s="271" t="e">
        <f t="shared" si="176"/>
        <v>#VALUE!</v>
      </c>
      <c r="BY49" s="271" t="e">
        <f t="shared" si="177"/>
        <v>#VALUE!</v>
      </c>
      <c r="BZ49" s="271" t="e">
        <f t="shared" si="178"/>
        <v>#VALUE!</v>
      </c>
      <c r="CA49" s="271" t="e">
        <f t="shared" si="179"/>
        <v>#VALUE!</v>
      </c>
      <c r="CB49" s="271" t="e">
        <f t="shared" si="180"/>
        <v>#VALUE!</v>
      </c>
      <c r="CC49" s="271" t="e">
        <f t="shared" si="181"/>
        <v>#VALUE!</v>
      </c>
      <c r="CD49" s="271" t="e">
        <f t="shared" si="182"/>
        <v>#VALUE!</v>
      </c>
      <c r="CE49" s="271" t="e">
        <f t="shared" si="183"/>
        <v>#VALUE!</v>
      </c>
      <c r="CF49" s="271" t="e">
        <f t="shared" si="184"/>
        <v>#VALUE!</v>
      </c>
      <c r="CG49" s="271" t="e">
        <f t="shared" si="185"/>
        <v>#VALUE!</v>
      </c>
      <c r="CH49" s="271" t="e">
        <f t="shared" si="186"/>
        <v>#VALUE!</v>
      </c>
      <c r="CI49" s="271" t="e">
        <f t="shared" si="187"/>
        <v>#VALUE!</v>
      </c>
      <c r="CJ49" s="156" t="e">
        <f t="shared" si="188"/>
        <v>#VALUE!</v>
      </c>
      <c r="CK49" s="337" t="e">
        <f>IF(OR(Y49="NIL",ISERROR(AD49),E49&lt;&gt;Live),"",INDEX(Unique_PIG,MATCH(Y49,PIG_Likelihood_Scale,0),MATCH(AD49,PIG_Impact_Scale,0))*AC49)</f>
        <v>#VALUE!</v>
      </c>
      <c r="CL49" s="271" t="e">
        <f t="shared" si="190"/>
        <v>#VALUE!</v>
      </c>
      <c r="CM49" s="271" t="e">
        <f t="shared" si="191"/>
        <v>#VALUE!</v>
      </c>
      <c r="CN49" s="271" t="e">
        <f t="shared" si="192"/>
        <v>#VALUE!</v>
      </c>
      <c r="CO49" s="271" t="e">
        <f t="shared" si="193"/>
        <v>#VALUE!</v>
      </c>
      <c r="CP49" s="271" t="e">
        <f t="shared" si="194"/>
        <v>#VALUE!</v>
      </c>
      <c r="CQ49" s="271" t="e">
        <f t="shared" si="195"/>
        <v>#VALUE!</v>
      </c>
      <c r="CR49" s="271" t="e">
        <f t="shared" si="196"/>
        <v>#VALUE!</v>
      </c>
      <c r="CS49" s="271" t="e">
        <f t="shared" si="197"/>
        <v>#VALUE!</v>
      </c>
      <c r="CT49" s="271" t="e">
        <f t="shared" si="198"/>
        <v>#VALUE!</v>
      </c>
      <c r="CU49" s="271" t="e">
        <f t="shared" si="199"/>
        <v>#VALUE!</v>
      </c>
      <c r="CV49" s="271" t="e">
        <f t="shared" si="200"/>
        <v>#VALUE!</v>
      </c>
      <c r="CW49" s="271" t="e">
        <f t="shared" si="201"/>
        <v>#VALUE!</v>
      </c>
      <c r="CX49" s="271" t="e">
        <f t="shared" si="202"/>
        <v>#VALUE!</v>
      </c>
      <c r="CY49" s="271" t="e">
        <f t="shared" si="203"/>
        <v>#VALUE!</v>
      </c>
      <c r="CZ49" s="271" t="e">
        <f t="shared" si="204"/>
        <v>#VALUE!</v>
      </c>
      <c r="DA49" s="271" t="e">
        <f t="shared" si="205"/>
        <v>#VALUE!</v>
      </c>
      <c r="DB49" s="271" t="e">
        <f t="shared" si="206"/>
        <v>#VALUE!</v>
      </c>
      <c r="DC49" s="271" t="e">
        <f t="shared" si="207"/>
        <v>#VALUE!</v>
      </c>
      <c r="DD49" s="271" t="e">
        <f t="shared" si="208"/>
        <v>#VALUE!</v>
      </c>
      <c r="DE49" s="271" t="e">
        <f t="shared" si="209"/>
        <v>#VALUE!</v>
      </c>
      <c r="DF49" s="271" t="e">
        <f t="shared" si="210"/>
        <v>#VALUE!</v>
      </c>
      <c r="DG49" s="271" t="e">
        <f t="shared" si="211"/>
        <v>#VALUE!</v>
      </c>
      <c r="DH49" s="271" t="e">
        <f t="shared" si="212"/>
        <v>#VALUE!</v>
      </c>
      <c r="DI49" s="271" t="e">
        <f t="shared" si="213"/>
        <v>#VALUE!</v>
      </c>
      <c r="DJ49" s="271" t="e">
        <f t="shared" si="214"/>
        <v>#VALUE!</v>
      </c>
      <c r="DK49" s="271" t="e">
        <f t="shared" si="215"/>
        <v>#VALUE!</v>
      </c>
      <c r="DL49" s="271" t="e">
        <f t="shared" si="216"/>
        <v>#VALUE!</v>
      </c>
      <c r="DM49" s="271" t="e">
        <f t="shared" si="217"/>
        <v>#VALUE!</v>
      </c>
      <c r="DN49" s="271" t="e">
        <f t="shared" si="218"/>
        <v>#VALUE!</v>
      </c>
      <c r="DO49" s="271" t="e">
        <f t="shared" si="219"/>
        <v>#VALUE!</v>
      </c>
      <c r="DP49" s="271" t="e">
        <f t="shared" si="220"/>
        <v>#VALUE!</v>
      </c>
      <c r="DQ49" s="271" t="e">
        <f t="shared" si="221"/>
        <v>#VALUE!</v>
      </c>
      <c r="DR49" s="271" t="e">
        <f t="shared" si="222"/>
        <v>#VALUE!</v>
      </c>
      <c r="DS49" s="271" t="e">
        <f t="shared" si="223"/>
        <v>#VALUE!</v>
      </c>
      <c r="DT49" s="271" t="e">
        <f t="shared" si="224"/>
        <v>#VALUE!</v>
      </c>
      <c r="DU49" s="271" t="e">
        <f t="shared" si="225"/>
        <v>#VALUE!</v>
      </c>
      <c r="DV49" s="271" t="e">
        <f t="shared" si="226"/>
        <v>#VALUE!</v>
      </c>
      <c r="DW49" s="271" t="e">
        <f t="shared" si="227"/>
        <v>#VALUE!</v>
      </c>
      <c r="DX49" s="271" t="e">
        <f t="shared" si="228"/>
        <v>#VALUE!</v>
      </c>
      <c r="DY49" s="271" t="e">
        <f t="shared" si="229"/>
        <v>#VALUE!</v>
      </c>
      <c r="DZ49" s="271" t="e">
        <f t="shared" si="230"/>
        <v>#VALUE!</v>
      </c>
      <c r="EA49" s="271" t="e">
        <f t="shared" si="231"/>
        <v>#VALUE!</v>
      </c>
      <c r="EB49" s="271" t="e">
        <f t="shared" si="232"/>
        <v>#VALUE!</v>
      </c>
      <c r="EC49" s="271" t="e">
        <f t="shared" si="233"/>
        <v>#VALUE!</v>
      </c>
      <c r="ED49" s="271" t="e">
        <f t="shared" si="234"/>
        <v>#VALUE!</v>
      </c>
      <c r="EE49" s="271" t="e">
        <f t="shared" si="235"/>
        <v>#VALUE!</v>
      </c>
      <c r="EF49" s="271" t="e">
        <f t="shared" si="236"/>
        <v>#VALUE!</v>
      </c>
      <c r="EG49" s="271" t="e">
        <f t="shared" si="237"/>
        <v>#VALUE!</v>
      </c>
      <c r="EH49" s="271" t="e">
        <f t="shared" si="238"/>
        <v>#VALUE!</v>
      </c>
      <c r="EI49" s="338" t="e">
        <f t="shared" si="239"/>
        <v>#VALUE!</v>
      </c>
    </row>
    <row r="50" customHeight="1" ht="16.0">
      <c r="B50" s="323" t="s">
        <v>519</v>
      </c>
      <c r="C50" s="324" t="s">
        <v>519</v>
      </c>
      <c r="D50" s="325" t="s">
        <v>519</v>
      </c>
      <c r="E50" s="326" t="s">
        <v>519</v>
      </c>
      <c r="F50" s="146"/>
      <c r="G50" s="308" t="e">
        <f>IF(AND(P50&lt;&gt;"",E50="Live",D50="Opportunity"),RANK(P50,Current_Score,1)+COUNTIF(P$12:$P50,P50)-1,"")</f>
        <v>#VALUE!</v>
      </c>
      <c r="H50" s="309" t="e">
        <f>IF(AND(P50&lt;&gt;"",E50="Live",D50="Threat"),RANK(P50,Current_Score,0)+COUNTIF(P$12:$P50,P50)-1,"")</f>
        <v>#VALUE!</v>
      </c>
      <c r="I50" s="146"/>
      <c r="J50" s="323" t="s">
        <v>520</v>
      </c>
      <c r="K50" s="327" t="s">
        <v>521</v>
      </c>
      <c r="L50" s="327" t="s">
        <v>518</v>
      </c>
      <c r="M50" s="327" t="s">
        <v>519</v>
      </c>
      <c r="N50" s="328" t="e">
        <f t="shared" si="119"/>
        <v>#NAME?</v>
      </c>
      <c r="O50" s="271" t="e">
        <f>INDEX(Scale_Names,MAX(IF(K50="",0,MATCH(K50,Scale_Names,0)),IF(L50="",0,MATCH(L50,Scale_Names,0)),IF(M50=0,0,MATCH(M50,Scale_Names,0))),0)</f>
        <v>#NAME?</v>
      </c>
      <c r="P50" s="329" t="e">
        <f>IF(OR(J50="NIL",J50="",ISERROR(O50)),"",INDEX(PIG,MATCH(J50,PIG_Likelihood_Scale,0),MATCH(O50,PIG_Impact_Scale,0))*N50)</f>
        <v>#VALUE!</v>
      </c>
      <c r="Q50" s="146"/>
      <c r="R50" s="330" t="s">
        <v>571</v>
      </c>
      <c r="S50" s="331" t="s">
        <v>572</v>
      </c>
      <c r="T50" s="331" t="s">
        <v>573</v>
      </c>
      <c r="U50" s="332" t="e">
        <f t="shared" si="125"/>
        <v>#NAME?</v>
      </c>
      <c r="V50" s="146"/>
      <c r="W50" s="333" t="s">
        <v>574</v>
      </c>
      <c r="X50" s="146"/>
      <c r="Y50" s="320" t="s">
        <v>520</v>
      </c>
      <c r="Z50" s="271" t="s">
        <v>521</v>
      </c>
      <c r="AA50" s="271" t="s">
        <v>518</v>
      </c>
      <c r="AB50" s="271" t="s">
        <v>519</v>
      </c>
      <c r="AC50" s="328" t="e">
        <f t="shared" si="131"/>
        <v>#NAME?</v>
      </c>
      <c r="AD50" s="271" t="e">
        <f>INDEX(Scale_Names,MAX(IF(Z50="",0,MATCH(Z50,Scale_Names,0)),IF(AA50="",0,MATCH(AA50,Scale_Names,0)),IF(AB50=0,0,MATCH(AB50,Scale_Names,0))),0)</f>
        <v>#NAME?</v>
      </c>
      <c r="AE50" s="334" t="e">
        <f>IF(OR(Y50="NIL",ISERROR(AD50)),"",INDEX(PIG,MATCH(Y50,PIG_Likelihood_Scale,0),MATCH(AD50,PIG_Impact_Scale,0))*AC50)</f>
        <v>#VALUE!</v>
      </c>
      <c r="AF50" s="146"/>
      <c r="AG50" s="335" t="s">
        <v>571</v>
      </c>
      <c r="AH50" s="269" t="s">
        <v>572</v>
      </c>
      <c r="AI50" s="269" t="s">
        <v>573</v>
      </c>
      <c r="AJ50" s="336" t="e">
        <f t="shared" si="137"/>
        <v>#NAME?</v>
      </c>
      <c r="AK50" s="146"/>
      <c r="AL50" s="320" t="e">
        <f>IF(OR(J50="NIL",ISERROR(O50),E50&lt;&gt;Live),"",INDEX(Unique_PIG,MATCH(J50,PIG_Likelihood_Scale,0),MATCH(O50,PIG_Impact_Scale,0))*N50)</f>
        <v>#VALUE!</v>
      </c>
      <c r="AM50" s="271" t="e">
        <f t="shared" si="139"/>
        <v>#VALUE!</v>
      </c>
      <c r="AN50" s="271" t="e">
        <f t="shared" si="140"/>
        <v>#VALUE!</v>
      </c>
      <c r="AO50" s="271" t="e">
        <f t="shared" si="141"/>
        <v>#VALUE!</v>
      </c>
      <c r="AP50" s="271" t="e">
        <f t="shared" si="142"/>
        <v>#VALUE!</v>
      </c>
      <c r="AQ50" s="271" t="e">
        <f t="shared" si="143"/>
        <v>#VALUE!</v>
      </c>
      <c r="AR50" s="271" t="e">
        <f t="shared" si="144"/>
        <v>#VALUE!</v>
      </c>
      <c r="AS50" s="271" t="e">
        <f t="shared" si="145"/>
        <v>#VALUE!</v>
      </c>
      <c r="AT50" s="271" t="e">
        <f t="shared" si="146"/>
        <v>#VALUE!</v>
      </c>
      <c r="AU50" s="271" t="e">
        <f t="shared" si="147"/>
        <v>#VALUE!</v>
      </c>
      <c r="AV50" s="271" t="e">
        <f t="shared" si="148"/>
        <v>#VALUE!</v>
      </c>
      <c r="AW50" s="271" t="e">
        <f t="shared" si="149"/>
        <v>#VALUE!</v>
      </c>
      <c r="AX50" s="271" t="e">
        <f t="shared" si="150"/>
        <v>#VALUE!</v>
      </c>
      <c r="AY50" s="271" t="e">
        <f t="shared" si="151"/>
        <v>#VALUE!</v>
      </c>
      <c r="AZ50" s="271" t="e">
        <f t="shared" si="152"/>
        <v>#VALUE!</v>
      </c>
      <c r="BA50" s="271" t="e">
        <f t="shared" si="153"/>
        <v>#VALUE!</v>
      </c>
      <c r="BB50" s="271" t="e">
        <f t="shared" si="154"/>
        <v>#VALUE!</v>
      </c>
      <c r="BC50" s="271" t="e">
        <f t="shared" si="155"/>
        <v>#VALUE!</v>
      </c>
      <c r="BD50" s="271" t="e">
        <f t="shared" si="156"/>
        <v>#VALUE!</v>
      </c>
      <c r="BE50" s="271" t="e">
        <f t="shared" si="157"/>
        <v>#VALUE!</v>
      </c>
      <c r="BF50" s="271" t="e">
        <f t="shared" si="158"/>
        <v>#VALUE!</v>
      </c>
      <c r="BG50" s="271" t="e">
        <f t="shared" si="159"/>
        <v>#VALUE!</v>
      </c>
      <c r="BH50" s="271" t="e">
        <f t="shared" si="160"/>
        <v>#VALUE!</v>
      </c>
      <c r="BI50" s="271" t="e">
        <f t="shared" si="161"/>
        <v>#VALUE!</v>
      </c>
      <c r="BJ50" s="271" t="e">
        <f t="shared" si="162"/>
        <v>#VALUE!</v>
      </c>
      <c r="BK50" s="271" t="e">
        <f t="shared" si="163"/>
        <v>#VALUE!</v>
      </c>
      <c r="BL50" s="271" t="e">
        <f t="shared" si="164"/>
        <v>#VALUE!</v>
      </c>
      <c r="BM50" s="271" t="e">
        <f t="shared" si="165"/>
        <v>#VALUE!</v>
      </c>
      <c r="BN50" s="271" t="e">
        <f t="shared" si="166"/>
        <v>#VALUE!</v>
      </c>
      <c r="BO50" s="271" t="e">
        <f t="shared" si="167"/>
        <v>#VALUE!</v>
      </c>
      <c r="BP50" s="271" t="e">
        <f t="shared" si="168"/>
        <v>#VALUE!</v>
      </c>
      <c r="BQ50" s="271" t="e">
        <f t="shared" si="169"/>
        <v>#VALUE!</v>
      </c>
      <c r="BR50" s="271" t="e">
        <f t="shared" si="170"/>
        <v>#VALUE!</v>
      </c>
      <c r="BS50" s="271" t="e">
        <f t="shared" si="171"/>
        <v>#VALUE!</v>
      </c>
      <c r="BT50" s="271" t="e">
        <f t="shared" si="172"/>
        <v>#VALUE!</v>
      </c>
      <c r="BU50" s="271" t="e">
        <f t="shared" si="173"/>
        <v>#VALUE!</v>
      </c>
      <c r="BV50" s="271" t="e">
        <f t="shared" si="174"/>
        <v>#VALUE!</v>
      </c>
      <c r="BW50" s="271" t="e">
        <f t="shared" si="175"/>
        <v>#VALUE!</v>
      </c>
      <c r="BX50" s="271" t="e">
        <f t="shared" si="176"/>
        <v>#VALUE!</v>
      </c>
      <c r="BY50" s="271" t="e">
        <f t="shared" si="177"/>
        <v>#VALUE!</v>
      </c>
      <c r="BZ50" s="271" t="e">
        <f t="shared" si="178"/>
        <v>#VALUE!</v>
      </c>
      <c r="CA50" s="271" t="e">
        <f t="shared" si="179"/>
        <v>#VALUE!</v>
      </c>
      <c r="CB50" s="271" t="e">
        <f t="shared" si="180"/>
        <v>#VALUE!</v>
      </c>
      <c r="CC50" s="271" t="e">
        <f t="shared" si="181"/>
        <v>#VALUE!</v>
      </c>
      <c r="CD50" s="271" t="e">
        <f t="shared" si="182"/>
        <v>#VALUE!</v>
      </c>
      <c r="CE50" s="271" t="e">
        <f t="shared" si="183"/>
        <v>#VALUE!</v>
      </c>
      <c r="CF50" s="271" t="e">
        <f t="shared" si="184"/>
        <v>#VALUE!</v>
      </c>
      <c r="CG50" s="271" t="e">
        <f t="shared" si="185"/>
        <v>#VALUE!</v>
      </c>
      <c r="CH50" s="271" t="e">
        <f t="shared" si="186"/>
        <v>#VALUE!</v>
      </c>
      <c r="CI50" s="271" t="e">
        <f t="shared" si="187"/>
        <v>#VALUE!</v>
      </c>
      <c r="CJ50" s="156" t="e">
        <f t="shared" si="188"/>
        <v>#VALUE!</v>
      </c>
      <c r="CK50" s="337" t="e">
        <f>IF(OR(Y50="NIL",ISERROR(AD50),E50&lt;&gt;Live),"",INDEX(Unique_PIG,MATCH(Y50,PIG_Likelihood_Scale,0),MATCH(AD50,PIG_Impact_Scale,0))*AC50)</f>
        <v>#VALUE!</v>
      </c>
      <c r="CL50" s="271" t="e">
        <f t="shared" si="190"/>
        <v>#VALUE!</v>
      </c>
      <c r="CM50" s="271" t="e">
        <f t="shared" si="191"/>
        <v>#VALUE!</v>
      </c>
      <c r="CN50" s="271" t="e">
        <f t="shared" si="192"/>
        <v>#VALUE!</v>
      </c>
      <c r="CO50" s="271" t="e">
        <f t="shared" si="193"/>
        <v>#VALUE!</v>
      </c>
      <c r="CP50" s="271" t="e">
        <f t="shared" si="194"/>
        <v>#VALUE!</v>
      </c>
      <c r="CQ50" s="271" t="e">
        <f t="shared" si="195"/>
        <v>#VALUE!</v>
      </c>
      <c r="CR50" s="271" t="e">
        <f t="shared" si="196"/>
        <v>#VALUE!</v>
      </c>
      <c r="CS50" s="271" t="e">
        <f t="shared" si="197"/>
        <v>#VALUE!</v>
      </c>
      <c r="CT50" s="271" t="e">
        <f t="shared" si="198"/>
        <v>#VALUE!</v>
      </c>
      <c r="CU50" s="271" t="e">
        <f t="shared" si="199"/>
        <v>#VALUE!</v>
      </c>
      <c r="CV50" s="271" t="e">
        <f t="shared" si="200"/>
        <v>#VALUE!</v>
      </c>
      <c r="CW50" s="271" t="e">
        <f t="shared" si="201"/>
        <v>#VALUE!</v>
      </c>
      <c r="CX50" s="271" t="e">
        <f t="shared" si="202"/>
        <v>#VALUE!</v>
      </c>
      <c r="CY50" s="271" t="e">
        <f t="shared" si="203"/>
        <v>#VALUE!</v>
      </c>
      <c r="CZ50" s="271" t="e">
        <f t="shared" si="204"/>
        <v>#VALUE!</v>
      </c>
      <c r="DA50" s="271" t="e">
        <f t="shared" si="205"/>
        <v>#VALUE!</v>
      </c>
      <c r="DB50" s="271" t="e">
        <f t="shared" si="206"/>
        <v>#VALUE!</v>
      </c>
      <c r="DC50" s="271" t="e">
        <f t="shared" si="207"/>
        <v>#VALUE!</v>
      </c>
      <c r="DD50" s="271" t="e">
        <f t="shared" si="208"/>
        <v>#VALUE!</v>
      </c>
      <c r="DE50" s="271" t="e">
        <f t="shared" si="209"/>
        <v>#VALUE!</v>
      </c>
      <c r="DF50" s="271" t="e">
        <f t="shared" si="210"/>
        <v>#VALUE!</v>
      </c>
      <c r="DG50" s="271" t="e">
        <f t="shared" si="211"/>
        <v>#VALUE!</v>
      </c>
      <c r="DH50" s="271" t="e">
        <f t="shared" si="212"/>
        <v>#VALUE!</v>
      </c>
      <c r="DI50" s="271" t="e">
        <f t="shared" si="213"/>
        <v>#VALUE!</v>
      </c>
      <c r="DJ50" s="271" t="e">
        <f t="shared" si="214"/>
        <v>#VALUE!</v>
      </c>
      <c r="DK50" s="271" t="e">
        <f t="shared" si="215"/>
        <v>#VALUE!</v>
      </c>
      <c r="DL50" s="271" t="e">
        <f t="shared" si="216"/>
        <v>#VALUE!</v>
      </c>
      <c r="DM50" s="271" t="e">
        <f t="shared" si="217"/>
        <v>#VALUE!</v>
      </c>
      <c r="DN50" s="271" t="e">
        <f t="shared" si="218"/>
        <v>#VALUE!</v>
      </c>
      <c r="DO50" s="271" t="e">
        <f t="shared" si="219"/>
        <v>#VALUE!</v>
      </c>
      <c r="DP50" s="271" t="e">
        <f t="shared" si="220"/>
        <v>#VALUE!</v>
      </c>
      <c r="DQ50" s="271" t="e">
        <f t="shared" si="221"/>
        <v>#VALUE!</v>
      </c>
      <c r="DR50" s="271" t="e">
        <f t="shared" si="222"/>
        <v>#VALUE!</v>
      </c>
      <c r="DS50" s="271" t="e">
        <f t="shared" si="223"/>
        <v>#VALUE!</v>
      </c>
      <c r="DT50" s="271" t="e">
        <f t="shared" si="224"/>
        <v>#VALUE!</v>
      </c>
      <c r="DU50" s="271" t="e">
        <f t="shared" si="225"/>
        <v>#VALUE!</v>
      </c>
      <c r="DV50" s="271" t="e">
        <f t="shared" si="226"/>
        <v>#VALUE!</v>
      </c>
      <c r="DW50" s="271" t="e">
        <f t="shared" si="227"/>
        <v>#VALUE!</v>
      </c>
      <c r="DX50" s="271" t="e">
        <f t="shared" si="228"/>
        <v>#VALUE!</v>
      </c>
      <c r="DY50" s="271" t="e">
        <f t="shared" si="229"/>
        <v>#VALUE!</v>
      </c>
      <c r="DZ50" s="271" t="e">
        <f t="shared" si="230"/>
        <v>#VALUE!</v>
      </c>
      <c r="EA50" s="271" t="e">
        <f t="shared" si="231"/>
        <v>#VALUE!</v>
      </c>
      <c r="EB50" s="271" t="e">
        <f t="shared" si="232"/>
        <v>#VALUE!</v>
      </c>
      <c r="EC50" s="271" t="e">
        <f t="shared" si="233"/>
        <v>#VALUE!</v>
      </c>
      <c r="ED50" s="271" t="e">
        <f t="shared" si="234"/>
        <v>#VALUE!</v>
      </c>
      <c r="EE50" s="271" t="e">
        <f t="shared" si="235"/>
        <v>#VALUE!</v>
      </c>
      <c r="EF50" s="271" t="e">
        <f t="shared" si="236"/>
        <v>#VALUE!</v>
      </c>
      <c r="EG50" s="271" t="e">
        <f t="shared" si="237"/>
        <v>#VALUE!</v>
      </c>
      <c r="EH50" s="271" t="e">
        <f t="shared" si="238"/>
        <v>#VALUE!</v>
      </c>
      <c r="EI50" s="338" t="e">
        <f t="shared" si="239"/>
        <v>#VALUE!</v>
      </c>
    </row>
    <row r="51" customHeight="1" ht="16.0">
      <c r="B51" s="323" t="s">
        <v>519</v>
      </c>
      <c r="C51" s="324" t="s">
        <v>519</v>
      </c>
      <c r="D51" s="325" t="s">
        <v>519</v>
      </c>
      <c r="E51" s="326" t="s">
        <v>519</v>
      </c>
      <c r="F51" s="146"/>
      <c r="G51" s="308" t="e">
        <f>IF(AND(P51&lt;&gt;"",E51="Live",D51="Opportunity"),RANK(P51,Current_Score,1)+COUNTIF(P$12:$P51,P51)-1,"")</f>
        <v>#VALUE!</v>
      </c>
      <c r="H51" s="309" t="e">
        <f>IF(AND(P51&lt;&gt;"",E51="Live",D51="Threat"),RANK(P51,Current_Score,0)+COUNTIF(P$12:$P51,P51)-1,"")</f>
        <v>#VALUE!</v>
      </c>
      <c r="I51" s="146"/>
      <c r="J51" s="323" t="s">
        <v>520</v>
      </c>
      <c r="K51" s="327" t="s">
        <v>521</v>
      </c>
      <c r="L51" s="327" t="s">
        <v>518</v>
      </c>
      <c r="M51" s="327" t="s">
        <v>519</v>
      </c>
      <c r="N51" s="328" t="e">
        <f t="shared" si="119"/>
        <v>#NAME?</v>
      </c>
      <c r="O51" s="271" t="e">
        <f>INDEX(Scale_Names,MAX(IF(K51="",0,MATCH(K51,Scale_Names,0)),IF(L51="",0,MATCH(L51,Scale_Names,0)),IF(M51=0,0,MATCH(M51,Scale_Names,0))),0)</f>
        <v>#NAME?</v>
      </c>
      <c r="P51" s="329" t="e">
        <f>IF(OR(J51="NIL",J51="",ISERROR(O51)),"",INDEX(PIG,MATCH(J51,PIG_Likelihood_Scale,0),MATCH(O51,PIG_Impact_Scale,0))*N51)</f>
        <v>#VALUE!</v>
      </c>
      <c r="Q51" s="146"/>
      <c r="R51" s="330" t="s">
        <v>575</v>
      </c>
      <c r="S51" s="331" t="s">
        <v>576</v>
      </c>
      <c r="T51" s="331" t="s">
        <v>577</v>
      </c>
      <c r="U51" s="332" t="e">
        <f t="shared" si="125"/>
        <v>#NAME?</v>
      </c>
      <c r="V51" s="146"/>
      <c r="W51" s="333" t="s">
        <v>578</v>
      </c>
      <c r="X51" s="146"/>
      <c r="Y51" s="320" t="s">
        <v>520</v>
      </c>
      <c r="Z51" s="271" t="s">
        <v>521</v>
      </c>
      <c r="AA51" s="271" t="s">
        <v>518</v>
      </c>
      <c r="AB51" s="271" t="s">
        <v>519</v>
      </c>
      <c r="AC51" s="328" t="e">
        <f t="shared" si="131"/>
        <v>#NAME?</v>
      </c>
      <c r="AD51" s="271" t="e">
        <f>INDEX(Scale_Names,MAX(IF(Z51="",0,MATCH(Z51,Scale_Names,0)),IF(AA51="",0,MATCH(AA51,Scale_Names,0)),IF(AB51=0,0,MATCH(AB51,Scale_Names,0))),0)</f>
        <v>#NAME?</v>
      </c>
      <c r="AE51" s="334" t="e">
        <f>IF(OR(Y51="NIL",ISERROR(AD51)),"",INDEX(PIG,MATCH(Y51,PIG_Likelihood_Scale,0),MATCH(AD51,PIG_Impact_Scale,0))*AC51)</f>
        <v>#VALUE!</v>
      </c>
      <c r="AF51" s="146"/>
      <c r="AG51" s="335" t="s">
        <v>575</v>
      </c>
      <c r="AH51" s="269" t="s">
        <v>576</v>
      </c>
      <c r="AI51" s="269" t="s">
        <v>577</v>
      </c>
      <c r="AJ51" s="336" t="e">
        <f t="shared" si="137"/>
        <v>#NAME?</v>
      </c>
      <c r="AK51" s="146"/>
      <c r="AL51" s="320" t="e">
        <f>IF(OR(J51="NIL",ISERROR(O51),E51&lt;&gt;Live),"",INDEX(Unique_PIG,MATCH(J51,PIG_Likelihood_Scale,0),MATCH(O51,PIG_Impact_Scale,0))*N51)</f>
        <v>#VALUE!</v>
      </c>
      <c r="AM51" s="271" t="e">
        <f t="shared" si="139"/>
        <v>#VALUE!</v>
      </c>
      <c r="AN51" s="271" t="e">
        <f t="shared" si="140"/>
        <v>#VALUE!</v>
      </c>
      <c r="AO51" s="271" t="e">
        <f t="shared" si="141"/>
        <v>#VALUE!</v>
      </c>
      <c r="AP51" s="271" t="e">
        <f t="shared" si="142"/>
        <v>#VALUE!</v>
      </c>
      <c r="AQ51" s="271" t="e">
        <f t="shared" si="143"/>
        <v>#VALUE!</v>
      </c>
      <c r="AR51" s="271" t="e">
        <f t="shared" si="144"/>
        <v>#VALUE!</v>
      </c>
      <c r="AS51" s="271" t="e">
        <f t="shared" si="145"/>
        <v>#VALUE!</v>
      </c>
      <c r="AT51" s="271" t="e">
        <f t="shared" si="146"/>
        <v>#VALUE!</v>
      </c>
      <c r="AU51" s="271" t="e">
        <f t="shared" si="147"/>
        <v>#VALUE!</v>
      </c>
      <c r="AV51" s="271" t="e">
        <f t="shared" si="148"/>
        <v>#VALUE!</v>
      </c>
      <c r="AW51" s="271" t="e">
        <f t="shared" si="149"/>
        <v>#VALUE!</v>
      </c>
      <c r="AX51" s="271" t="e">
        <f t="shared" si="150"/>
        <v>#VALUE!</v>
      </c>
      <c r="AY51" s="271" t="e">
        <f t="shared" si="151"/>
        <v>#VALUE!</v>
      </c>
      <c r="AZ51" s="271" t="e">
        <f t="shared" si="152"/>
        <v>#VALUE!</v>
      </c>
      <c r="BA51" s="271" t="e">
        <f t="shared" si="153"/>
        <v>#VALUE!</v>
      </c>
      <c r="BB51" s="271" t="e">
        <f t="shared" si="154"/>
        <v>#VALUE!</v>
      </c>
      <c r="BC51" s="271" t="e">
        <f t="shared" si="155"/>
        <v>#VALUE!</v>
      </c>
      <c r="BD51" s="271" t="e">
        <f t="shared" si="156"/>
        <v>#VALUE!</v>
      </c>
      <c r="BE51" s="271" t="e">
        <f t="shared" si="157"/>
        <v>#VALUE!</v>
      </c>
      <c r="BF51" s="271" t="e">
        <f t="shared" si="158"/>
        <v>#VALUE!</v>
      </c>
      <c r="BG51" s="271" t="e">
        <f t="shared" si="159"/>
        <v>#VALUE!</v>
      </c>
      <c r="BH51" s="271" t="e">
        <f t="shared" si="160"/>
        <v>#VALUE!</v>
      </c>
      <c r="BI51" s="271" t="e">
        <f t="shared" si="161"/>
        <v>#VALUE!</v>
      </c>
      <c r="BJ51" s="271" t="e">
        <f t="shared" si="162"/>
        <v>#VALUE!</v>
      </c>
      <c r="BK51" s="271" t="e">
        <f t="shared" si="163"/>
        <v>#VALUE!</v>
      </c>
      <c r="BL51" s="271" t="e">
        <f t="shared" si="164"/>
        <v>#VALUE!</v>
      </c>
      <c r="BM51" s="271" t="e">
        <f t="shared" si="165"/>
        <v>#VALUE!</v>
      </c>
      <c r="BN51" s="271" t="e">
        <f t="shared" si="166"/>
        <v>#VALUE!</v>
      </c>
      <c r="BO51" s="271" t="e">
        <f t="shared" si="167"/>
        <v>#VALUE!</v>
      </c>
      <c r="BP51" s="271" t="e">
        <f t="shared" si="168"/>
        <v>#VALUE!</v>
      </c>
      <c r="BQ51" s="271" t="e">
        <f t="shared" si="169"/>
        <v>#VALUE!</v>
      </c>
      <c r="BR51" s="271" t="e">
        <f t="shared" si="170"/>
        <v>#VALUE!</v>
      </c>
      <c r="BS51" s="271" t="e">
        <f t="shared" si="171"/>
        <v>#VALUE!</v>
      </c>
      <c r="BT51" s="271" t="e">
        <f t="shared" si="172"/>
        <v>#VALUE!</v>
      </c>
      <c r="BU51" s="271" t="e">
        <f t="shared" si="173"/>
        <v>#VALUE!</v>
      </c>
      <c r="BV51" s="271" t="e">
        <f t="shared" si="174"/>
        <v>#VALUE!</v>
      </c>
      <c r="BW51" s="271" t="e">
        <f t="shared" si="175"/>
        <v>#VALUE!</v>
      </c>
      <c r="BX51" s="271" t="e">
        <f t="shared" si="176"/>
        <v>#VALUE!</v>
      </c>
      <c r="BY51" s="271" t="e">
        <f t="shared" si="177"/>
        <v>#VALUE!</v>
      </c>
      <c r="BZ51" s="271" t="e">
        <f t="shared" si="178"/>
        <v>#VALUE!</v>
      </c>
      <c r="CA51" s="271" t="e">
        <f t="shared" si="179"/>
        <v>#VALUE!</v>
      </c>
      <c r="CB51" s="271" t="e">
        <f t="shared" si="180"/>
        <v>#VALUE!</v>
      </c>
      <c r="CC51" s="271" t="e">
        <f t="shared" si="181"/>
        <v>#VALUE!</v>
      </c>
      <c r="CD51" s="271" t="e">
        <f t="shared" si="182"/>
        <v>#VALUE!</v>
      </c>
      <c r="CE51" s="271" t="e">
        <f t="shared" si="183"/>
        <v>#VALUE!</v>
      </c>
      <c r="CF51" s="271" t="e">
        <f t="shared" si="184"/>
        <v>#VALUE!</v>
      </c>
      <c r="CG51" s="271" t="e">
        <f t="shared" si="185"/>
        <v>#VALUE!</v>
      </c>
      <c r="CH51" s="271" t="e">
        <f t="shared" si="186"/>
        <v>#VALUE!</v>
      </c>
      <c r="CI51" s="271" t="e">
        <f t="shared" si="187"/>
        <v>#VALUE!</v>
      </c>
      <c r="CJ51" s="156" t="e">
        <f t="shared" si="188"/>
        <v>#VALUE!</v>
      </c>
      <c r="CK51" s="337" t="e">
        <f>IF(OR(Y51="NIL",ISERROR(AD51),E51&lt;&gt;Live),"",INDEX(Unique_PIG,MATCH(Y51,PIG_Likelihood_Scale,0),MATCH(AD51,PIG_Impact_Scale,0))*AC51)</f>
        <v>#VALUE!</v>
      </c>
      <c r="CL51" s="271" t="e">
        <f t="shared" si="190"/>
        <v>#VALUE!</v>
      </c>
      <c r="CM51" s="271" t="e">
        <f t="shared" si="191"/>
        <v>#VALUE!</v>
      </c>
      <c r="CN51" s="271" t="e">
        <f t="shared" si="192"/>
        <v>#VALUE!</v>
      </c>
      <c r="CO51" s="271" t="e">
        <f t="shared" si="193"/>
        <v>#VALUE!</v>
      </c>
      <c r="CP51" s="271" t="e">
        <f t="shared" si="194"/>
        <v>#VALUE!</v>
      </c>
      <c r="CQ51" s="271" t="e">
        <f t="shared" si="195"/>
        <v>#VALUE!</v>
      </c>
      <c r="CR51" s="271" t="e">
        <f t="shared" si="196"/>
        <v>#VALUE!</v>
      </c>
      <c r="CS51" s="271" t="e">
        <f t="shared" si="197"/>
        <v>#VALUE!</v>
      </c>
      <c r="CT51" s="271" t="e">
        <f t="shared" si="198"/>
        <v>#VALUE!</v>
      </c>
      <c r="CU51" s="271" t="e">
        <f t="shared" si="199"/>
        <v>#VALUE!</v>
      </c>
      <c r="CV51" s="271" t="e">
        <f t="shared" si="200"/>
        <v>#VALUE!</v>
      </c>
      <c r="CW51" s="271" t="e">
        <f t="shared" si="201"/>
        <v>#VALUE!</v>
      </c>
      <c r="CX51" s="271" t="e">
        <f t="shared" si="202"/>
        <v>#VALUE!</v>
      </c>
      <c r="CY51" s="271" t="e">
        <f t="shared" si="203"/>
        <v>#VALUE!</v>
      </c>
      <c r="CZ51" s="271" t="e">
        <f t="shared" si="204"/>
        <v>#VALUE!</v>
      </c>
      <c r="DA51" s="271" t="e">
        <f t="shared" si="205"/>
        <v>#VALUE!</v>
      </c>
      <c r="DB51" s="271" t="e">
        <f t="shared" si="206"/>
        <v>#VALUE!</v>
      </c>
      <c r="DC51" s="271" t="e">
        <f t="shared" si="207"/>
        <v>#VALUE!</v>
      </c>
      <c r="DD51" s="271" t="e">
        <f t="shared" si="208"/>
        <v>#VALUE!</v>
      </c>
      <c r="DE51" s="271" t="e">
        <f t="shared" si="209"/>
        <v>#VALUE!</v>
      </c>
      <c r="DF51" s="271" t="e">
        <f t="shared" si="210"/>
        <v>#VALUE!</v>
      </c>
      <c r="DG51" s="271" t="e">
        <f t="shared" si="211"/>
        <v>#VALUE!</v>
      </c>
      <c r="DH51" s="271" t="e">
        <f t="shared" si="212"/>
        <v>#VALUE!</v>
      </c>
      <c r="DI51" s="271" t="e">
        <f t="shared" si="213"/>
        <v>#VALUE!</v>
      </c>
      <c r="DJ51" s="271" t="e">
        <f t="shared" si="214"/>
        <v>#VALUE!</v>
      </c>
      <c r="DK51" s="271" t="e">
        <f t="shared" si="215"/>
        <v>#VALUE!</v>
      </c>
      <c r="DL51" s="271" t="e">
        <f t="shared" si="216"/>
        <v>#VALUE!</v>
      </c>
      <c r="DM51" s="271" t="e">
        <f t="shared" si="217"/>
        <v>#VALUE!</v>
      </c>
      <c r="DN51" s="271" t="e">
        <f t="shared" si="218"/>
        <v>#VALUE!</v>
      </c>
      <c r="DO51" s="271" t="e">
        <f t="shared" si="219"/>
        <v>#VALUE!</v>
      </c>
      <c r="DP51" s="271" t="e">
        <f t="shared" si="220"/>
        <v>#VALUE!</v>
      </c>
      <c r="DQ51" s="271" t="e">
        <f t="shared" si="221"/>
        <v>#VALUE!</v>
      </c>
      <c r="DR51" s="271" t="e">
        <f t="shared" si="222"/>
        <v>#VALUE!</v>
      </c>
      <c r="DS51" s="271" t="e">
        <f t="shared" si="223"/>
        <v>#VALUE!</v>
      </c>
      <c r="DT51" s="271" t="e">
        <f t="shared" si="224"/>
        <v>#VALUE!</v>
      </c>
      <c r="DU51" s="271" t="e">
        <f t="shared" si="225"/>
        <v>#VALUE!</v>
      </c>
      <c r="DV51" s="271" t="e">
        <f t="shared" si="226"/>
        <v>#VALUE!</v>
      </c>
      <c r="DW51" s="271" t="e">
        <f t="shared" si="227"/>
        <v>#VALUE!</v>
      </c>
      <c r="DX51" s="271" t="e">
        <f t="shared" si="228"/>
        <v>#VALUE!</v>
      </c>
      <c r="DY51" s="271" t="e">
        <f t="shared" si="229"/>
        <v>#VALUE!</v>
      </c>
      <c r="DZ51" s="271" t="e">
        <f t="shared" si="230"/>
        <v>#VALUE!</v>
      </c>
      <c r="EA51" s="271" t="e">
        <f t="shared" si="231"/>
        <v>#VALUE!</v>
      </c>
      <c r="EB51" s="271" t="e">
        <f t="shared" si="232"/>
        <v>#VALUE!</v>
      </c>
      <c r="EC51" s="271" t="e">
        <f t="shared" si="233"/>
        <v>#VALUE!</v>
      </c>
      <c r="ED51" s="271" t="e">
        <f t="shared" si="234"/>
        <v>#VALUE!</v>
      </c>
      <c r="EE51" s="271" t="e">
        <f t="shared" si="235"/>
        <v>#VALUE!</v>
      </c>
      <c r="EF51" s="271" t="e">
        <f t="shared" si="236"/>
        <v>#VALUE!</v>
      </c>
      <c r="EG51" s="271" t="e">
        <f t="shared" si="237"/>
        <v>#VALUE!</v>
      </c>
      <c r="EH51" s="271" t="e">
        <f t="shared" si="238"/>
        <v>#VALUE!</v>
      </c>
      <c r="EI51" s="338" t="e">
        <f t="shared" si="239"/>
        <v>#VALUE!</v>
      </c>
    </row>
    <row r="52" customHeight="1" ht="16.0">
      <c r="B52" s="323" t="s">
        <v>519</v>
      </c>
      <c r="C52" s="324" t="s">
        <v>519</v>
      </c>
      <c r="D52" s="325" t="s">
        <v>519</v>
      </c>
      <c r="E52" s="326" t="s">
        <v>519</v>
      </c>
      <c r="F52" s="146"/>
      <c r="G52" s="308" t="e">
        <f>IF(AND(P52&lt;&gt;"",E52="Live",D52="Opportunity"),RANK(P52,Current_Score,1)+COUNTIF(P$12:$P52,P52)-1,"")</f>
        <v>#VALUE!</v>
      </c>
      <c r="H52" s="309" t="e">
        <f>IF(AND(P52&lt;&gt;"",E52="Live",D52="Threat"),RANK(P52,Current_Score,0)+COUNTIF(P$12:$P52,P52)-1,"")</f>
        <v>#VALUE!</v>
      </c>
      <c r="I52" s="146"/>
      <c r="J52" s="323" t="s">
        <v>520</v>
      </c>
      <c r="K52" s="327" t="s">
        <v>521</v>
      </c>
      <c r="L52" s="327" t="s">
        <v>518</v>
      </c>
      <c r="M52" s="327" t="s">
        <v>519</v>
      </c>
      <c r="N52" s="328" t="e">
        <f t="shared" si="119"/>
        <v>#NAME?</v>
      </c>
      <c r="O52" s="271" t="e">
        <f>INDEX(Scale_Names,MAX(IF(K52="",0,MATCH(K52,Scale_Names,0)),IF(L52="",0,MATCH(L52,Scale_Names,0)),IF(M52=0,0,MATCH(M52,Scale_Names,0))),0)</f>
        <v>#NAME?</v>
      </c>
      <c r="P52" s="329" t="e">
        <f>IF(OR(J52="NIL",J52="",ISERROR(O52)),"",INDEX(PIG,MATCH(J52,PIG_Likelihood_Scale,0),MATCH(O52,PIG_Impact_Scale,0))*N52)</f>
        <v>#VALUE!</v>
      </c>
      <c r="Q52" s="146"/>
      <c r="R52" s="330" t="s">
        <v>579</v>
      </c>
      <c r="S52" s="331" t="s">
        <v>580</v>
      </c>
      <c r="T52" s="331" t="s">
        <v>581</v>
      </c>
      <c r="U52" s="332" t="e">
        <f t="shared" si="125"/>
        <v>#NAME?</v>
      </c>
      <c r="V52" s="146"/>
      <c r="W52" s="333" t="s">
        <v>582</v>
      </c>
      <c r="X52" s="146"/>
      <c r="Y52" s="320" t="s">
        <v>520</v>
      </c>
      <c r="Z52" s="271" t="s">
        <v>521</v>
      </c>
      <c r="AA52" s="271" t="s">
        <v>518</v>
      </c>
      <c r="AB52" s="271" t="s">
        <v>519</v>
      </c>
      <c r="AC52" s="328" t="e">
        <f t="shared" si="131"/>
        <v>#NAME?</v>
      </c>
      <c r="AD52" s="271" t="e">
        <f>INDEX(Scale_Names,MAX(IF(Z52="",0,MATCH(Z52,Scale_Names,0)),IF(AA52="",0,MATCH(AA52,Scale_Names,0)),IF(AB52=0,0,MATCH(AB52,Scale_Names,0))),0)</f>
        <v>#NAME?</v>
      </c>
      <c r="AE52" s="334" t="e">
        <f>IF(OR(Y52="NIL",ISERROR(AD52)),"",INDEX(PIG,MATCH(Y52,PIG_Likelihood_Scale,0),MATCH(AD52,PIG_Impact_Scale,0))*AC52)</f>
        <v>#VALUE!</v>
      </c>
      <c r="AF52" s="146"/>
      <c r="AG52" s="335" t="s">
        <v>579</v>
      </c>
      <c r="AH52" s="269" t="s">
        <v>580</v>
      </c>
      <c r="AI52" s="269" t="s">
        <v>581</v>
      </c>
      <c r="AJ52" s="336" t="e">
        <f t="shared" si="137"/>
        <v>#NAME?</v>
      </c>
      <c r="AK52" s="146"/>
      <c r="AL52" s="320" t="e">
        <f>IF(OR(J52="NIL",ISERROR(O52),E52&lt;&gt;Live),"",INDEX(Unique_PIG,MATCH(J52,PIG_Likelihood_Scale,0),MATCH(O52,PIG_Impact_Scale,0))*N52)</f>
        <v>#VALUE!</v>
      </c>
      <c r="AM52" s="271" t="e">
        <f t="shared" si="139"/>
        <v>#VALUE!</v>
      </c>
      <c r="AN52" s="271" t="e">
        <f t="shared" si="140"/>
        <v>#VALUE!</v>
      </c>
      <c r="AO52" s="271" t="e">
        <f t="shared" si="141"/>
        <v>#VALUE!</v>
      </c>
      <c r="AP52" s="271" t="e">
        <f t="shared" si="142"/>
        <v>#VALUE!</v>
      </c>
      <c r="AQ52" s="271" t="e">
        <f t="shared" si="143"/>
        <v>#VALUE!</v>
      </c>
      <c r="AR52" s="271" t="e">
        <f t="shared" si="144"/>
        <v>#VALUE!</v>
      </c>
      <c r="AS52" s="271" t="e">
        <f t="shared" si="145"/>
        <v>#VALUE!</v>
      </c>
      <c r="AT52" s="271" t="e">
        <f t="shared" si="146"/>
        <v>#VALUE!</v>
      </c>
      <c r="AU52" s="271" t="e">
        <f t="shared" si="147"/>
        <v>#VALUE!</v>
      </c>
      <c r="AV52" s="271" t="e">
        <f t="shared" si="148"/>
        <v>#VALUE!</v>
      </c>
      <c r="AW52" s="271" t="e">
        <f t="shared" si="149"/>
        <v>#VALUE!</v>
      </c>
      <c r="AX52" s="271" t="e">
        <f t="shared" si="150"/>
        <v>#VALUE!</v>
      </c>
      <c r="AY52" s="271" t="e">
        <f t="shared" si="151"/>
        <v>#VALUE!</v>
      </c>
      <c r="AZ52" s="271" t="e">
        <f t="shared" si="152"/>
        <v>#VALUE!</v>
      </c>
      <c r="BA52" s="271" t="e">
        <f t="shared" si="153"/>
        <v>#VALUE!</v>
      </c>
      <c r="BB52" s="271" t="e">
        <f t="shared" si="154"/>
        <v>#VALUE!</v>
      </c>
      <c r="BC52" s="271" t="e">
        <f t="shared" si="155"/>
        <v>#VALUE!</v>
      </c>
      <c r="BD52" s="271" t="e">
        <f t="shared" si="156"/>
        <v>#VALUE!</v>
      </c>
      <c r="BE52" s="271" t="e">
        <f t="shared" si="157"/>
        <v>#VALUE!</v>
      </c>
      <c r="BF52" s="271" t="e">
        <f t="shared" si="158"/>
        <v>#VALUE!</v>
      </c>
      <c r="BG52" s="271" t="e">
        <f t="shared" si="159"/>
        <v>#VALUE!</v>
      </c>
      <c r="BH52" s="271" t="e">
        <f t="shared" si="160"/>
        <v>#VALUE!</v>
      </c>
      <c r="BI52" s="271" t="e">
        <f t="shared" si="161"/>
        <v>#VALUE!</v>
      </c>
      <c r="BJ52" s="271" t="e">
        <f t="shared" si="162"/>
        <v>#VALUE!</v>
      </c>
      <c r="BK52" s="271" t="e">
        <f t="shared" si="163"/>
        <v>#VALUE!</v>
      </c>
      <c r="BL52" s="271" t="e">
        <f t="shared" si="164"/>
        <v>#VALUE!</v>
      </c>
      <c r="BM52" s="271" t="e">
        <f t="shared" si="165"/>
        <v>#VALUE!</v>
      </c>
      <c r="BN52" s="271" t="e">
        <f t="shared" si="166"/>
        <v>#VALUE!</v>
      </c>
      <c r="BO52" s="271" t="e">
        <f t="shared" si="167"/>
        <v>#VALUE!</v>
      </c>
      <c r="BP52" s="271" t="e">
        <f t="shared" si="168"/>
        <v>#VALUE!</v>
      </c>
      <c r="BQ52" s="271" t="e">
        <f t="shared" si="169"/>
        <v>#VALUE!</v>
      </c>
      <c r="BR52" s="271" t="e">
        <f t="shared" si="170"/>
        <v>#VALUE!</v>
      </c>
      <c r="BS52" s="271" t="e">
        <f t="shared" si="171"/>
        <v>#VALUE!</v>
      </c>
      <c r="BT52" s="271" t="e">
        <f t="shared" si="172"/>
        <v>#VALUE!</v>
      </c>
      <c r="BU52" s="271" t="e">
        <f t="shared" si="173"/>
        <v>#VALUE!</v>
      </c>
      <c r="BV52" s="271" t="e">
        <f t="shared" si="174"/>
        <v>#VALUE!</v>
      </c>
      <c r="BW52" s="271" t="e">
        <f t="shared" si="175"/>
        <v>#VALUE!</v>
      </c>
      <c r="BX52" s="271" t="e">
        <f t="shared" si="176"/>
        <v>#VALUE!</v>
      </c>
      <c r="BY52" s="271" t="e">
        <f t="shared" si="177"/>
        <v>#VALUE!</v>
      </c>
      <c r="BZ52" s="271" t="e">
        <f t="shared" si="178"/>
        <v>#VALUE!</v>
      </c>
      <c r="CA52" s="271" t="e">
        <f t="shared" si="179"/>
        <v>#VALUE!</v>
      </c>
      <c r="CB52" s="271" t="e">
        <f t="shared" si="180"/>
        <v>#VALUE!</v>
      </c>
      <c r="CC52" s="271" t="e">
        <f t="shared" si="181"/>
        <v>#VALUE!</v>
      </c>
      <c r="CD52" s="271" t="e">
        <f t="shared" si="182"/>
        <v>#VALUE!</v>
      </c>
      <c r="CE52" s="271" t="e">
        <f t="shared" si="183"/>
        <v>#VALUE!</v>
      </c>
      <c r="CF52" s="271" t="e">
        <f t="shared" si="184"/>
        <v>#VALUE!</v>
      </c>
      <c r="CG52" s="271" t="e">
        <f t="shared" si="185"/>
        <v>#VALUE!</v>
      </c>
      <c r="CH52" s="271" t="e">
        <f t="shared" si="186"/>
        <v>#VALUE!</v>
      </c>
      <c r="CI52" s="271" t="e">
        <f t="shared" si="187"/>
        <v>#VALUE!</v>
      </c>
      <c r="CJ52" s="156" t="e">
        <f t="shared" si="188"/>
        <v>#VALUE!</v>
      </c>
      <c r="CK52" s="337" t="e">
        <f>IF(OR(Y52="NIL",ISERROR(AD52),E52&lt;&gt;Live),"",INDEX(Unique_PIG,MATCH(Y52,PIG_Likelihood_Scale,0),MATCH(AD52,PIG_Impact_Scale,0))*AC52)</f>
        <v>#VALUE!</v>
      </c>
      <c r="CL52" s="271" t="e">
        <f t="shared" si="190"/>
        <v>#VALUE!</v>
      </c>
      <c r="CM52" s="271" t="e">
        <f t="shared" si="191"/>
        <v>#VALUE!</v>
      </c>
      <c r="CN52" s="271" t="e">
        <f t="shared" si="192"/>
        <v>#VALUE!</v>
      </c>
      <c r="CO52" s="271" t="e">
        <f t="shared" si="193"/>
        <v>#VALUE!</v>
      </c>
      <c r="CP52" s="271" t="e">
        <f t="shared" si="194"/>
        <v>#VALUE!</v>
      </c>
      <c r="CQ52" s="271" t="e">
        <f t="shared" si="195"/>
        <v>#VALUE!</v>
      </c>
      <c r="CR52" s="271" t="e">
        <f t="shared" si="196"/>
        <v>#VALUE!</v>
      </c>
      <c r="CS52" s="271" t="e">
        <f t="shared" si="197"/>
        <v>#VALUE!</v>
      </c>
      <c r="CT52" s="271" t="e">
        <f t="shared" si="198"/>
        <v>#VALUE!</v>
      </c>
      <c r="CU52" s="271" t="e">
        <f t="shared" si="199"/>
        <v>#VALUE!</v>
      </c>
      <c r="CV52" s="271" t="e">
        <f t="shared" si="200"/>
        <v>#VALUE!</v>
      </c>
      <c r="CW52" s="271" t="e">
        <f t="shared" si="201"/>
        <v>#VALUE!</v>
      </c>
      <c r="CX52" s="271" t="e">
        <f t="shared" si="202"/>
        <v>#VALUE!</v>
      </c>
      <c r="CY52" s="271" t="e">
        <f t="shared" si="203"/>
        <v>#VALUE!</v>
      </c>
      <c r="CZ52" s="271" t="e">
        <f t="shared" si="204"/>
        <v>#VALUE!</v>
      </c>
      <c r="DA52" s="271" t="e">
        <f t="shared" si="205"/>
        <v>#VALUE!</v>
      </c>
      <c r="DB52" s="271" t="e">
        <f t="shared" si="206"/>
        <v>#VALUE!</v>
      </c>
      <c r="DC52" s="271" t="e">
        <f t="shared" si="207"/>
        <v>#VALUE!</v>
      </c>
      <c r="DD52" s="271" t="e">
        <f t="shared" si="208"/>
        <v>#VALUE!</v>
      </c>
      <c r="DE52" s="271" t="e">
        <f t="shared" si="209"/>
        <v>#VALUE!</v>
      </c>
      <c r="DF52" s="271" t="e">
        <f t="shared" si="210"/>
        <v>#VALUE!</v>
      </c>
      <c r="DG52" s="271" t="e">
        <f t="shared" si="211"/>
        <v>#VALUE!</v>
      </c>
      <c r="DH52" s="271" t="e">
        <f t="shared" si="212"/>
        <v>#VALUE!</v>
      </c>
      <c r="DI52" s="271" t="e">
        <f t="shared" si="213"/>
        <v>#VALUE!</v>
      </c>
      <c r="DJ52" s="271" t="e">
        <f t="shared" si="214"/>
        <v>#VALUE!</v>
      </c>
      <c r="DK52" s="271" t="e">
        <f t="shared" si="215"/>
        <v>#VALUE!</v>
      </c>
      <c r="DL52" s="271" t="e">
        <f t="shared" si="216"/>
        <v>#VALUE!</v>
      </c>
      <c r="DM52" s="271" t="e">
        <f t="shared" si="217"/>
        <v>#VALUE!</v>
      </c>
      <c r="DN52" s="271" t="e">
        <f t="shared" si="218"/>
        <v>#VALUE!</v>
      </c>
      <c r="DO52" s="271" t="e">
        <f t="shared" si="219"/>
        <v>#VALUE!</v>
      </c>
      <c r="DP52" s="271" t="e">
        <f t="shared" si="220"/>
        <v>#VALUE!</v>
      </c>
      <c r="DQ52" s="271" t="e">
        <f t="shared" si="221"/>
        <v>#VALUE!</v>
      </c>
      <c r="DR52" s="271" t="e">
        <f t="shared" si="222"/>
        <v>#VALUE!</v>
      </c>
      <c r="DS52" s="271" t="e">
        <f t="shared" si="223"/>
        <v>#VALUE!</v>
      </c>
      <c r="DT52" s="271" t="e">
        <f t="shared" si="224"/>
        <v>#VALUE!</v>
      </c>
      <c r="DU52" s="271" t="e">
        <f t="shared" si="225"/>
        <v>#VALUE!</v>
      </c>
      <c r="DV52" s="271" t="e">
        <f t="shared" si="226"/>
        <v>#VALUE!</v>
      </c>
      <c r="DW52" s="271" t="e">
        <f t="shared" si="227"/>
        <v>#VALUE!</v>
      </c>
      <c r="DX52" s="271" t="e">
        <f t="shared" si="228"/>
        <v>#VALUE!</v>
      </c>
      <c r="DY52" s="271" t="e">
        <f t="shared" si="229"/>
        <v>#VALUE!</v>
      </c>
      <c r="DZ52" s="271" t="e">
        <f t="shared" si="230"/>
        <v>#VALUE!</v>
      </c>
      <c r="EA52" s="271" t="e">
        <f t="shared" si="231"/>
        <v>#VALUE!</v>
      </c>
      <c r="EB52" s="271" t="e">
        <f t="shared" si="232"/>
        <v>#VALUE!</v>
      </c>
      <c r="EC52" s="271" t="e">
        <f t="shared" si="233"/>
        <v>#VALUE!</v>
      </c>
      <c r="ED52" s="271" t="e">
        <f t="shared" si="234"/>
        <v>#VALUE!</v>
      </c>
      <c r="EE52" s="271" t="e">
        <f t="shared" si="235"/>
        <v>#VALUE!</v>
      </c>
      <c r="EF52" s="271" t="e">
        <f t="shared" si="236"/>
        <v>#VALUE!</v>
      </c>
      <c r="EG52" s="271" t="e">
        <f t="shared" si="237"/>
        <v>#VALUE!</v>
      </c>
      <c r="EH52" s="271" t="e">
        <f t="shared" si="238"/>
        <v>#VALUE!</v>
      </c>
      <c r="EI52" s="338" t="e">
        <f t="shared" si="239"/>
        <v>#VALUE!</v>
      </c>
    </row>
    <row r="53" customHeight="1" ht="16.0">
      <c r="B53" s="323" t="s">
        <v>519</v>
      </c>
      <c r="C53" s="324" t="s">
        <v>519</v>
      </c>
      <c r="D53" s="325" t="s">
        <v>519</v>
      </c>
      <c r="E53" s="326" t="s">
        <v>519</v>
      </c>
      <c r="F53" s="146"/>
      <c r="G53" s="308" t="e">
        <f>IF(AND(P53&lt;&gt;"",E53="Live",D53="Opportunity"),RANK(P53,Current_Score,1)+COUNTIF(P$12:$P53,P53)-1,"")</f>
        <v>#VALUE!</v>
      </c>
      <c r="H53" s="309" t="e">
        <f>IF(AND(P53&lt;&gt;"",E53="Live",D53="Threat"),RANK(P53,Current_Score,0)+COUNTIF(P$12:$P53,P53)-1,"")</f>
        <v>#VALUE!</v>
      </c>
      <c r="I53" s="146"/>
      <c r="J53" s="323" t="s">
        <v>520</v>
      </c>
      <c r="K53" s="327" t="s">
        <v>521</v>
      </c>
      <c r="L53" s="327" t="s">
        <v>518</v>
      </c>
      <c r="M53" s="327" t="s">
        <v>519</v>
      </c>
      <c r="N53" s="328" t="e">
        <f t="shared" si="119"/>
        <v>#NAME?</v>
      </c>
      <c r="O53" s="271" t="e">
        <f>INDEX(Scale_Names,MAX(IF(K53="",0,MATCH(K53,Scale_Names,0)),IF(L53="",0,MATCH(L53,Scale_Names,0)),IF(M53=0,0,MATCH(M53,Scale_Names,0))),0)</f>
        <v>#NAME?</v>
      </c>
      <c r="P53" s="329" t="e">
        <f>IF(OR(J53="NIL",J53="",ISERROR(O53)),"",INDEX(PIG,MATCH(J53,PIG_Likelihood_Scale,0),MATCH(O53,PIG_Impact_Scale,0))*N53)</f>
        <v>#VALUE!</v>
      </c>
      <c r="Q53" s="146"/>
      <c r="R53" s="330" t="s">
        <v>583</v>
      </c>
      <c r="S53" s="331" t="s">
        <v>584</v>
      </c>
      <c r="T53" s="331" t="s">
        <v>585</v>
      </c>
      <c r="U53" s="332" t="e">
        <f t="shared" si="125"/>
        <v>#NAME?</v>
      </c>
      <c r="V53" s="146"/>
      <c r="W53" s="333" t="s">
        <v>586</v>
      </c>
      <c r="X53" s="146"/>
      <c r="Y53" s="320" t="s">
        <v>520</v>
      </c>
      <c r="Z53" s="271" t="s">
        <v>521</v>
      </c>
      <c r="AA53" s="271" t="s">
        <v>518</v>
      </c>
      <c r="AB53" s="271" t="s">
        <v>519</v>
      </c>
      <c r="AC53" s="328" t="e">
        <f t="shared" si="131"/>
        <v>#NAME?</v>
      </c>
      <c r="AD53" s="271" t="e">
        <f>INDEX(Scale_Names,MAX(IF(Z53="",0,MATCH(Z53,Scale_Names,0)),IF(AA53="",0,MATCH(AA53,Scale_Names,0)),IF(AB53=0,0,MATCH(AB53,Scale_Names,0))),0)</f>
        <v>#NAME?</v>
      </c>
      <c r="AE53" s="334" t="e">
        <f>IF(OR(Y53="NIL",ISERROR(AD53)),"",INDEX(PIG,MATCH(Y53,PIG_Likelihood_Scale,0),MATCH(AD53,PIG_Impact_Scale,0))*AC53)</f>
        <v>#VALUE!</v>
      </c>
      <c r="AF53" s="146"/>
      <c r="AG53" s="335" t="s">
        <v>583</v>
      </c>
      <c r="AH53" s="269" t="s">
        <v>584</v>
      </c>
      <c r="AI53" s="269" t="s">
        <v>585</v>
      </c>
      <c r="AJ53" s="336" t="e">
        <f t="shared" si="137"/>
        <v>#NAME?</v>
      </c>
      <c r="AK53" s="146"/>
      <c r="AL53" s="320" t="e">
        <f>IF(OR(J53="NIL",ISERROR(O53),E53&lt;&gt;Live),"",INDEX(Unique_PIG,MATCH(J53,PIG_Likelihood_Scale,0),MATCH(O53,PIG_Impact_Scale,0))*N53)</f>
        <v>#VALUE!</v>
      </c>
      <c r="AM53" s="271" t="e">
        <f t="shared" si="139"/>
        <v>#VALUE!</v>
      </c>
      <c r="AN53" s="271" t="e">
        <f t="shared" si="140"/>
        <v>#VALUE!</v>
      </c>
      <c r="AO53" s="271" t="e">
        <f t="shared" si="141"/>
        <v>#VALUE!</v>
      </c>
      <c r="AP53" s="271" t="e">
        <f t="shared" si="142"/>
        <v>#VALUE!</v>
      </c>
      <c r="AQ53" s="271" t="e">
        <f t="shared" si="143"/>
        <v>#VALUE!</v>
      </c>
      <c r="AR53" s="271" t="e">
        <f t="shared" si="144"/>
        <v>#VALUE!</v>
      </c>
      <c r="AS53" s="271" t="e">
        <f t="shared" si="145"/>
        <v>#VALUE!</v>
      </c>
      <c r="AT53" s="271" t="e">
        <f t="shared" si="146"/>
        <v>#VALUE!</v>
      </c>
      <c r="AU53" s="271" t="e">
        <f t="shared" si="147"/>
        <v>#VALUE!</v>
      </c>
      <c r="AV53" s="271" t="e">
        <f t="shared" si="148"/>
        <v>#VALUE!</v>
      </c>
      <c r="AW53" s="271" t="e">
        <f t="shared" si="149"/>
        <v>#VALUE!</v>
      </c>
      <c r="AX53" s="271" t="e">
        <f t="shared" si="150"/>
        <v>#VALUE!</v>
      </c>
      <c r="AY53" s="271" t="e">
        <f t="shared" si="151"/>
        <v>#VALUE!</v>
      </c>
      <c r="AZ53" s="271" t="e">
        <f t="shared" si="152"/>
        <v>#VALUE!</v>
      </c>
      <c r="BA53" s="271" t="e">
        <f t="shared" si="153"/>
        <v>#VALUE!</v>
      </c>
      <c r="BB53" s="271" t="e">
        <f t="shared" si="154"/>
        <v>#VALUE!</v>
      </c>
      <c r="BC53" s="271" t="e">
        <f t="shared" si="155"/>
        <v>#VALUE!</v>
      </c>
      <c r="BD53" s="271" t="e">
        <f t="shared" si="156"/>
        <v>#VALUE!</v>
      </c>
      <c r="BE53" s="271" t="e">
        <f t="shared" si="157"/>
        <v>#VALUE!</v>
      </c>
      <c r="BF53" s="271" t="e">
        <f t="shared" si="158"/>
        <v>#VALUE!</v>
      </c>
      <c r="BG53" s="271" t="e">
        <f t="shared" si="159"/>
        <v>#VALUE!</v>
      </c>
      <c r="BH53" s="271" t="e">
        <f t="shared" si="160"/>
        <v>#VALUE!</v>
      </c>
      <c r="BI53" s="271" t="e">
        <f t="shared" si="161"/>
        <v>#VALUE!</v>
      </c>
      <c r="BJ53" s="271" t="e">
        <f t="shared" si="162"/>
        <v>#VALUE!</v>
      </c>
      <c r="BK53" s="271" t="e">
        <f t="shared" si="163"/>
        <v>#VALUE!</v>
      </c>
      <c r="BL53" s="271" t="e">
        <f t="shared" si="164"/>
        <v>#VALUE!</v>
      </c>
      <c r="BM53" s="271" t="e">
        <f t="shared" si="165"/>
        <v>#VALUE!</v>
      </c>
      <c r="BN53" s="271" t="e">
        <f t="shared" si="166"/>
        <v>#VALUE!</v>
      </c>
      <c r="BO53" s="271" t="e">
        <f t="shared" si="167"/>
        <v>#VALUE!</v>
      </c>
      <c r="BP53" s="271" t="e">
        <f t="shared" si="168"/>
        <v>#VALUE!</v>
      </c>
      <c r="BQ53" s="271" t="e">
        <f t="shared" si="169"/>
        <v>#VALUE!</v>
      </c>
      <c r="BR53" s="271" t="e">
        <f t="shared" si="170"/>
        <v>#VALUE!</v>
      </c>
      <c r="BS53" s="271" t="e">
        <f t="shared" si="171"/>
        <v>#VALUE!</v>
      </c>
      <c r="BT53" s="271" t="e">
        <f t="shared" si="172"/>
        <v>#VALUE!</v>
      </c>
      <c r="BU53" s="271" t="e">
        <f t="shared" si="173"/>
        <v>#VALUE!</v>
      </c>
      <c r="BV53" s="271" t="e">
        <f t="shared" si="174"/>
        <v>#VALUE!</v>
      </c>
      <c r="BW53" s="271" t="e">
        <f t="shared" si="175"/>
        <v>#VALUE!</v>
      </c>
      <c r="BX53" s="271" t="e">
        <f t="shared" si="176"/>
        <v>#VALUE!</v>
      </c>
      <c r="BY53" s="271" t="e">
        <f t="shared" si="177"/>
        <v>#VALUE!</v>
      </c>
      <c r="BZ53" s="271" t="e">
        <f t="shared" si="178"/>
        <v>#VALUE!</v>
      </c>
      <c r="CA53" s="271" t="e">
        <f t="shared" si="179"/>
        <v>#VALUE!</v>
      </c>
      <c r="CB53" s="271" t="e">
        <f t="shared" si="180"/>
        <v>#VALUE!</v>
      </c>
      <c r="CC53" s="271" t="e">
        <f t="shared" si="181"/>
        <v>#VALUE!</v>
      </c>
      <c r="CD53" s="271" t="e">
        <f t="shared" si="182"/>
        <v>#VALUE!</v>
      </c>
      <c r="CE53" s="271" t="e">
        <f t="shared" si="183"/>
        <v>#VALUE!</v>
      </c>
      <c r="CF53" s="271" t="e">
        <f t="shared" si="184"/>
        <v>#VALUE!</v>
      </c>
      <c r="CG53" s="271" t="e">
        <f t="shared" si="185"/>
        <v>#VALUE!</v>
      </c>
      <c r="CH53" s="271" t="e">
        <f t="shared" si="186"/>
        <v>#VALUE!</v>
      </c>
      <c r="CI53" s="271" t="e">
        <f t="shared" si="187"/>
        <v>#VALUE!</v>
      </c>
      <c r="CJ53" s="156" t="e">
        <f t="shared" si="188"/>
        <v>#VALUE!</v>
      </c>
      <c r="CK53" s="337" t="e">
        <f>IF(OR(Y53="NIL",ISERROR(AD53),E53&lt;&gt;Live),"",INDEX(Unique_PIG,MATCH(Y53,PIG_Likelihood_Scale,0),MATCH(AD53,PIG_Impact_Scale,0))*AC53)</f>
        <v>#VALUE!</v>
      </c>
      <c r="CL53" s="271" t="e">
        <f t="shared" si="190"/>
        <v>#VALUE!</v>
      </c>
      <c r="CM53" s="271" t="e">
        <f t="shared" si="191"/>
        <v>#VALUE!</v>
      </c>
      <c r="CN53" s="271" t="e">
        <f t="shared" si="192"/>
        <v>#VALUE!</v>
      </c>
      <c r="CO53" s="271" t="e">
        <f t="shared" si="193"/>
        <v>#VALUE!</v>
      </c>
      <c r="CP53" s="271" t="e">
        <f t="shared" si="194"/>
        <v>#VALUE!</v>
      </c>
      <c r="CQ53" s="271" t="e">
        <f t="shared" si="195"/>
        <v>#VALUE!</v>
      </c>
      <c r="CR53" s="271" t="e">
        <f t="shared" si="196"/>
        <v>#VALUE!</v>
      </c>
      <c r="CS53" s="271" t="e">
        <f t="shared" si="197"/>
        <v>#VALUE!</v>
      </c>
      <c r="CT53" s="271" t="e">
        <f t="shared" si="198"/>
        <v>#VALUE!</v>
      </c>
      <c r="CU53" s="271" t="e">
        <f t="shared" si="199"/>
        <v>#VALUE!</v>
      </c>
      <c r="CV53" s="271" t="e">
        <f t="shared" si="200"/>
        <v>#VALUE!</v>
      </c>
      <c r="CW53" s="271" t="e">
        <f t="shared" si="201"/>
        <v>#VALUE!</v>
      </c>
      <c r="CX53" s="271" t="e">
        <f t="shared" si="202"/>
        <v>#VALUE!</v>
      </c>
      <c r="CY53" s="271" t="e">
        <f t="shared" si="203"/>
        <v>#VALUE!</v>
      </c>
      <c r="CZ53" s="271" t="e">
        <f t="shared" si="204"/>
        <v>#VALUE!</v>
      </c>
      <c r="DA53" s="271" t="e">
        <f t="shared" si="205"/>
        <v>#VALUE!</v>
      </c>
      <c r="DB53" s="271" t="e">
        <f t="shared" si="206"/>
        <v>#VALUE!</v>
      </c>
      <c r="DC53" s="271" t="e">
        <f t="shared" si="207"/>
        <v>#VALUE!</v>
      </c>
      <c r="DD53" s="271" t="e">
        <f t="shared" si="208"/>
        <v>#VALUE!</v>
      </c>
      <c r="DE53" s="271" t="e">
        <f t="shared" si="209"/>
        <v>#VALUE!</v>
      </c>
      <c r="DF53" s="271" t="e">
        <f t="shared" si="210"/>
        <v>#VALUE!</v>
      </c>
      <c r="DG53" s="271" t="e">
        <f t="shared" si="211"/>
        <v>#VALUE!</v>
      </c>
      <c r="DH53" s="271" t="e">
        <f t="shared" si="212"/>
        <v>#VALUE!</v>
      </c>
      <c r="DI53" s="271" t="e">
        <f t="shared" si="213"/>
        <v>#VALUE!</v>
      </c>
      <c r="DJ53" s="271" t="e">
        <f t="shared" si="214"/>
        <v>#VALUE!</v>
      </c>
      <c r="DK53" s="271" t="e">
        <f t="shared" si="215"/>
        <v>#VALUE!</v>
      </c>
      <c r="DL53" s="271" t="e">
        <f t="shared" si="216"/>
        <v>#VALUE!</v>
      </c>
      <c r="DM53" s="271" t="e">
        <f t="shared" si="217"/>
        <v>#VALUE!</v>
      </c>
      <c r="DN53" s="271" t="e">
        <f t="shared" si="218"/>
        <v>#VALUE!</v>
      </c>
      <c r="DO53" s="271" t="e">
        <f t="shared" si="219"/>
        <v>#VALUE!</v>
      </c>
      <c r="DP53" s="271" t="e">
        <f t="shared" si="220"/>
        <v>#VALUE!</v>
      </c>
      <c r="DQ53" s="271" t="e">
        <f t="shared" si="221"/>
        <v>#VALUE!</v>
      </c>
      <c r="DR53" s="271" t="e">
        <f t="shared" si="222"/>
        <v>#VALUE!</v>
      </c>
      <c r="DS53" s="271" t="e">
        <f t="shared" si="223"/>
        <v>#VALUE!</v>
      </c>
      <c r="DT53" s="271" t="e">
        <f t="shared" si="224"/>
        <v>#VALUE!</v>
      </c>
      <c r="DU53" s="271" t="e">
        <f t="shared" si="225"/>
        <v>#VALUE!</v>
      </c>
      <c r="DV53" s="271" t="e">
        <f t="shared" si="226"/>
        <v>#VALUE!</v>
      </c>
      <c r="DW53" s="271" t="e">
        <f t="shared" si="227"/>
        <v>#VALUE!</v>
      </c>
      <c r="DX53" s="271" t="e">
        <f t="shared" si="228"/>
        <v>#VALUE!</v>
      </c>
      <c r="DY53" s="271" t="e">
        <f t="shared" si="229"/>
        <v>#VALUE!</v>
      </c>
      <c r="DZ53" s="271" t="e">
        <f t="shared" si="230"/>
        <v>#VALUE!</v>
      </c>
      <c r="EA53" s="271" t="e">
        <f t="shared" si="231"/>
        <v>#VALUE!</v>
      </c>
      <c r="EB53" s="271" t="e">
        <f t="shared" si="232"/>
        <v>#VALUE!</v>
      </c>
      <c r="EC53" s="271" t="e">
        <f t="shared" si="233"/>
        <v>#VALUE!</v>
      </c>
      <c r="ED53" s="271" t="e">
        <f t="shared" si="234"/>
        <v>#VALUE!</v>
      </c>
      <c r="EE53" s="271" t="e">
        <f t="shared" si="235"/>
        <v>#VALUE!</v>
      </c>
      <c r="EF53" s="271" t="e">
        <f t="shared" si="236"/>
        <v>#VALUE!</v>
      </c>
      <c r="EG53" s="271" t="e">
        <f t="shared" si="237"/>
        <v>#VALUE!</v>
      </c>
      <c r="EH53" s="271" t="e">
        <f t="shared" si="238"/>
        <v>#VALUE!</v>
      </c>
      <c r="EI53" s="338" t="e">
        <f t="shared" si="239"/>
        <v>#VALUE!</v>
      </c>
    </row>
    <row r="54" customHeight="1" ht="16.0">
      <c r="B54" s="323" t="s">
        <v>519</v>
      </c>
      <c r="C54" s="324" t="s">
        <v>519</v>
      </c>
      <c r="D54" s="325" t="s">
        <v>519</v>
      </c>
      <c r="E54" s="326" t="s">
        <v>519</v>
      </c>
      <c r="F54" s="146"/>
      <c r="G54" s="308" t="e">
        <f>IF(AND(P54&lt;&gt;"",E54="Live",D54="Opportunity"),RANK(P54,Current_Score,1)+COUNTIF(P$12:$P54,P54)-1,"")</f>
        <v>#VALUE!</v>
      </c>
      <c r="H54" s="309" t="e">
        <f>IF(AND(P54&lt;&gt;"",E54="Live",D54="Threat"),RANK(P54,Current_Score,0)+COUNTIF(P$12:$P54,P54)-1,"")</f>
        <v>#VALUE!</v>
      </c>
      <c r="I54" s="146"/>
      <c r="J54" s="323" t="s">
        <v>520</v>
      </c>
      <c r="K54" s="327" t="s">
        <v>521</v>
      </c>
      <c r="L54" s="327" t="s">
        <v>518</v>
      </c>
      <c r="M54" s="327" t="s">
        <v>519</v>
      </c>
      <c r="N54" s="328" t="e">
        <f t="shared" si="119"/>
        <v>#NAME?</v>
      </c>
      <c r="O54" s="271" t="e">
        <f>INDEX(Scale_Names,MAX(IF(K54="",0,MATCH(K54,Scale_Names,0)),IF(L54="",0,MATCH(L54,Scale_Names,0)),IF(M54=0,0,MATCH(M54,Scale_Names,0))),0)</f>
        <v>#NAME?</v>
      </c>
      <c r="P54" s="329" t="e">
        <f>IF(OR(J54="NIL",J54="",ISERROR(O54)),"",INDEX(PIG,MATCH(J54,PIG_Likelihood_Scale,0),MATCH(O54,PIG_Impact_Scale,0))*N54)</f>
        <v>#VALUE!</v>
      </c>
      <c r="Q54" s="146"/>
      <c r="R54" s="330" t="s">
        <v>587</v>
      </c>
      <c r="S54" s="331" t="s">
        <v>588</v>
      </c>
      <c r="T54" s="331" t="s">
        <v>589</v>
      </c>
      <c r="U54" s="332" t="e">
        <f t="shared" si="125"/>
        <v>#NAME?</v>
      </c>
      <c r="V54" s="146"/>
      <c r="W54" s="333" t="s">
        <v>590</v>
      </c>
      <c r="X54" s="146"/>
      <c r="Y54" s="320" t="s">
        <v>520</v>
      </c>
      <c r="Z54" s="271" t="s">
        <v>521</v>
      </c>
      <c r="AA54" s="271" t="s">
        <v>518</v>
      </c>
      <c r="AB54" s="271" t="s">
        <v>519</v>
      </c>
      <c r="AC54" s="328" t="e">
        <f t="shared" si="131"/>
        <v>#NAME?</v>
      </c>
      <c r="AD54" s="271" t="e">
        <f>INDEX(Scale_Names,MAX(IF(Z54="",0,MATCH(Z54,Scale_Names,0)),IF(AA54="",0,MATCH(AA54,Scale_Names,0)),IF(AB54=0,0,MATCH(AB54,Scale_Names,0))),0)</f>
        <v>#NAME?</v>
      </c>
      <c r="AE54" s="334" t="e">
        <f>IF(OR(Y54="NIL",ISERROR(AD54)),"",INDEX(PIG,MATCH(Y54,PIG_Likelihood_Scale,0),MATCH(AD54,PIG_Impact_Scale,0))*AC54)</f>
        <v>#VALUE!</v>
      </c>
      <c r="AF54" s="146"/>
      <c r="AG54" s="335" t="s">
        <v>587</v>
      </c>
      <c r="AH54" s="269" t="s">
        <v>588</v>
      </c>
      <c r="AI54" s="269" t="s">
        <v>589</v>
      </c>
      <c r="AJ54" s="336" t="e">
        <f t="shared" si="137"/>
        <v>#NAME?</v>
      </c>
      <c r="AK54" s="146"/>
      <c r="AL54" s="320" t="e">
        <f>IF(OR(J54="NIL",ISERROR(O54),E54&lt;&gt;Live),"",INDEX(Unique_PIG,MATCH(J54,PIG_Likelihood_Scale,0),MATCH(O54,PIG_Impact_Scale,0))*N54)</f>
        <v>#VALUE!</v>
      </c>
      <c r="AM54" s="271" t="e">
        <f t="shared" si="139"/>
        <v>#VALUE!</v>
      </c>
      <c r="AN54" s="271" t="e">
        <f t="shared" si="140"/>
        <v>#VALUE!</v>
      </c>
      <c r="AO54" s="271" t="e">
        <f t="shared" si="141"/>
        <v>#VALUE!</v>
      </c>
      <c r="AP54" s="271" t="e">
        <f t="shared" si="142"/>
        <v>#VALUE!</v>
      </c>
      <c r="AQ54" s="271" t="e">
        <f t="shared" si="143"/>
        <v>#VALUE!</v>
      </c>
      <c r="AR54" s="271" t="e">
        <f t="shared" si="144"/>
        <v>#VALUE!</v>
      </c>
      <c r="AS54" s="271" t="e">
        <f t="shared" si="145"/>
        <v>#VALUE!</v>
      </c>
      <c r="AT54" s="271" t="e">
        <f t="shared" si="146"/>
        <v>#VALUE!</v>
      </c>
      <c r="AU54" s="271" t="e">
        <f t="shared" si="147"/>
        <v>#VALUE!</v>
      </c>
      <c r="AV54" s="271" t="e">
        <f t="shared" si="148"/>
        <v>#VALUE!</v>
      </c>
      <c r="AW54" s="271" t="e">
        <f t="shared" si="149"/>
        <v>#VALUE!</v>
      </c>
      <c r="AX54" s="271" t="e">
        <f t="shared" si="150"/>
        <v>#VALUE!</v>
      </c>
      <c r="AY54" s="271" t="e">
        <f t="shared" si="151"/>
        <v>#VALUE!</v>
      </c>
      <c r="AZ54" s="271" t="e">
        <f t="shared" si="152"/>
        <v>#VALUE!</v>
      </c>
      <c r="BA54" s="271" t="e">
        <f t="shared" si="153"/>
        <v>#VALUE!</v>
      </c>
      <c r="BB54" s="271" t="e">
        <f t="shared" si="154"/>
        <v>#VALUE!</v>
      </c>
      <c r="BC54" s="271" t="e">
        <f t="shared" si="155"/>
        <v>#VALUE!</v>
      </c>
      <c r="BD54" s="271" t="e">
        <f t="shared" si="156"/>
        <v>#VALUE!</v>
      </c>
      <c r="BE54" s="271" t="e">
        <f t="shared" si="157"/>
        <v>#VALUE!</v>
      </c>
      <c r="BF54" s="271" t="e">
        <f t="shared" si="158"/>
        <v>#VALUE!</v>
      </c>
      <c r="BG54" s="271" t="e">
        <f t="shared" si="159"/>
        <v>#VALUE!</v>
      </c>
      <c r="BH54" s="271" t="e">
        <f t="shared" si="160"/>
        <v>#VALUE!</v>
      </c>
      <c r="BI54" s="271" t="e">
        <f t="shared" si="161"/>
        <v>#VALUE!</v>
      </c>
      <c r="BJ54" s="271" t="e">
        <f t="shared" si="162"/>
        <v>#VALUE!</v>
      </c>
      <c r="BK54" s="271" t="e">
        <f t="shared" si="163"/>
        <v>#VALUE!</v>
      </c>
      <c r="BL54" s="271" t="e">
        <f t="shared" si="164"/>
        <v>#VALUE!</v>
      </c>
      <c r="BM54" s="271" t="e">
        <f t="shared" si="165"/>
        <v>#VALUE!</v>
      </c>
      <c r="BN54" s="271" t="e">
        <f t="shared" si="166"/>
        <v>#VALUE!</v>
      </c>
      <c r="BO54" s="271" t="e">
        <f t="shared" si="167"/>
        <v>#VALUE!</v>
      </c>
      <c r="BP54" s="271" t="e">
        <f t="shared" si="168"/>
        <v>#VALUE!</v>
      </c>
      <c r="BQ54" s="271" t="e">
        <f t="shared" si="169"/>
        <v>#VALUE!</v>
      </c>
      <c r="BR54" s="271" t="e">
        <f t="shared" si="170"/>
        <v>#VALUE!</v>
      </c>
      <c r="BS54" s="271" t="e">
        <f t="shared" si="171"/>
        <v>#VALUE!</v>
      </c>
      <c r="BT54" s="271" t="e">
        <f t="shared" si="172"/>
        <v>#VALUE!</v>
      </c>
      <c r="BU54" s="271" t="e">
        <f t="shared" si="173"/>
        <v>#VALUE!</v>
      </c>
      <c r="BV54" s="271" t="e">
        <f t="shared" si="174"/>
        <v>#VALUE!</v>
      </c>
      <c r="BW54" s="271" t="e">
        <f t="shared" si="175"/>
        <v>#VALUE!</v>
      </c>
      <c r="BX54" s="271" t="e">
        <f t="shared" si="176"/>
        <v>#VALUE!</v>
      </c>
      <c r="BY54" s="271" t="e">
        <f t="shared" si="177"/>
        <v>#VALUE!</v>
      </c>
      <c r="BZ54" s="271" t="e">
        <f t="shared" si="178"/>
        <v>#VALUE!</v>
      </c>
      <c r="CA54" s="271" t="e">
        <f t="shared" si="179"/>
        <v>#VALUE!</v>
      </c>
      <c r="CB54" s="271" t="e">
        <f t="shared" si="180"/>
        <v>#VALUE!</v>
      </c>
      <c r="CC54" s="271" t="e">
        <f t="shared" si="181"/>
        <v>#VALUE!</v>
      </c>
      <c r="CD54" s="271" t="e">
        <f t="shared" si="182"/>
        <v>#VALUE!</v>
      </c>
      <c r="CE54" s="271" t="e">
        <f t="shared" si="183"/>
        <v>#VALUE!</v>
      </c>
      <c r="CF54" s="271" t="e">
        <f t="shared" si="184"/>
        <v>#VALUE!</v>
      </c>
      <c r="CG54" s="271" t="e">
        <f t="shared" si="185"/>
        <v>#VALUE!</v>
      </c>
      <c r="CH54" s="271" t="e">
        <f t="shared" si="186"/>
        <v>#VALUE!</v>
      </c>
      <c r="CI54" s="271" t="e">
        <f t="shared" si="187"/>
        <v>#VALUE!</v>
      </c>
      <c r="CJ54" s="156" t="e">
        <f t="shared" si="188"/>
        <v>#VALUE!</v>
      </c>
      <c r="CK54" s="337" t="e">
        <f>IF(OR(Y54="NIL",ISERROR(AD54),E54&lt;&gt;Live),"",INDEX(Unique_PIG,MATCH(Y54,PIG_Likelihood_Scale,0),MATCH(AD54,PIG_Impact_Scale,0))*AC54)</f>
        <v>#VALUE!</v>
      </c>
      <c r="CL54" s="271" t="e">
        <f t="shared" si="190"/>
        <v>#VALUE!</v>
      </c>
      <c r="CM54" s="271" t="e">
        <f t="shared" si="191"/>
        <v>#VALUE!</v>
      </c>
      <c r="CN54" s="271" t="e">
        <f t="shared" si="192"/>
        <v>#VALUE!</v>
      </c>
      <c r="CO54" s="271" t="e">
        <f t="shared" si="193"/>
        <v>#VALUE!</v>
      </c>
      <c r="CP54" s="271" t="e">
        <f t="shared" si="194"/>
        <v>#VALUE!</v>
      </c>
      <c r="CQ54" s="271" t="e">
        <f t="shared" si="195"/>
        <v>#VALUE!</v>
      </c>
      <c r="CR54" s="271" t="e">
        <f t="shared" si="196"/>
        <v>#VALUE!</v>
      </c>
      <c r="CS54" s="271" t="e">
        <f t="shared" si="197"/>
        <v>#VALUE!</v>
      </c>
      <c r="CT54" s="271" t="e">
        <f t="shared" si="198"/>
        <v>#VALUE!</v>
      </c>
      <c r="CU54" s="271" t="e">
        <f t="shared" si="199"/>
        <v>#VALUE!</v>
      </c>
      <c r="CV54" s="271" t="e">
        <f t="shared" si="200"/>
        <v>#VALUE!</v>
      </c>
      <c r="CW54" s="271" t="e">
        <f t="shared" si="201"/>
        <v>#VALUE!</v>
      </c>
      <c r="CX54" s="271" t="e">
        <f t="shared" si="202"/>
        <v>#VALUE!</v>
      </c>
      <c r="CY54" s="271" t="e">
        <f t="shared" si="203"/>
        <v>#VALUE!</v>
      </c>
      <c r="CZ54" s="271" t="e">
        <f t="shared" si="204"/>
        <v>#VALUE!</v>
      </c>
      <c r="DA54" s="271" t="e">
        <f t="shared" si="205"/>
        <v>#VALUE!</v>
      </c>
      <c r="DB54" s="271" t="e">
        <f t="shared" si="206"/>
        <v>#VALUE!</v>
      </c>
      <c r="DC54" s="271" t="e">
        <f t="shared" si="207"/>
        <v>#VALUE!</v>
      </c>
      <c r="DD54" s="271" t="e">
        <f t="shared" si="208"/>
        <v>#VALUE!</v>
      </c>
      <c r="DE54" s="271" t="e">
        <f t="shared" si="209"/>
        <v>#VALUE!</v>
      </c>
      <c r="DF54" s="271" t="e">
        <f t="shared" si="210"/>
        <v>#VALUE!</v>
      </c>
      <c r="DG54" s="271" t="e">
        <f t="shared" si="211"/>
        <v>#VALUE!</v>
      </c>
      <c r="DH54" s="271" t="e">
        <f t="shared" si="212"/>
        <v>#VALUE!</v>
      </c>
      <c r="DI54" s="271" t="e">
        <f t="shared" si="213"/>
        <v>#VALUE!</v>
      </c>
      <c r="DJ54" s="271" t="e">
        <f t="shared" si="214"/>
        <v>#VALUE!</v>
      </c>
      <c r="DK54" s="271" t="e">
        <f t="shared" si="215"/>
        <v>#VALUE!</v>
      </c>
      <c r="DL54" s="271" t="e">
        <f t="shared" si="216"/>
        <v>#VALUE!</v>
      </c>
      <c r="DM54" s="271" t="e">
        <f t="shared" si="217"/>
        <v>#VALUE!</v>
      </c>
      <c r="DN54" s="271" t="e">
        <f t="shared" si="218"/>
        <v>#VALUE!</v>
      </c>
      <c r="DO54" s="271" t="e">
        <f t="shared" si="219"/>
        <v>#VALUE!</v>
      </c>
      <c r="DP54" s="271" t="e">
        <f t="shared" si="220"/>
        <v>#VALUE!</v>
      </c>
      <c r="DQ54" s="271" t="e">
        <f t="shared" si="221"/>
        <v>#VALUE!</v>
      </c>
      <c r="DR54" s="271" t="e">
        <f t="shared" si="222"/>
        <v>#VALUE!</v>
      </c>
      <c r="DS54" s="271" t="e">
        <f t="shared" si="223"/>
        <v>#VALUE!</v>
      </c>
      <c r="DT54" s="271" t="e">
        <f t="shared" si="224"/>
        <v>#VALUE!</v>
      </c>
      <c r="DU54" s="271" t="e">
        <f t="shared" si="225"/>
        <v>#VALUE!</v>
      </c>
      <c r="DV54" s="271" t="e">
        <f t="shared" si="226"/>
        <v>#VALUE!</v>
      </c>
      <c r="DW54" s="271" t="e">
        <f t="shared" si="227"/>
        <v>#VALUE!</v>
      </c>
      <c r="DX54" s="271" t="e">
        <f t="shared" si="228"/>
        <v>#VALUE!</v>
      </c>
      <c r="DY54" s="271" t="e">
        <f t="shared" si="229"/>
        <v>#VALUE!</v>
      </c>
      <c r="DZ54" s="271" t="e">
        <f t="shared" si="230"/>
        <v>#VALUE!</v>
      </c>
      <c r="EA54" s="271" t="e">
        <f t="shared" si="231"/>
        <v>#VALUE!</v>
      </c>
      <c r="EB54" s="271" t="e">
        <f t="shared" si="232"/>
        <v>#VALUE!</v>
      </c>
      <c r="EC54" s="271" t="e">
        <f t="shared" si="233"/>
        <v>#VALUE!</v>
      </c>
      <c r="ED54" s="271" t="e">
        <f t="shared" si="234"/>
        <v>#VALUE!</v>
      </c>
      <c r="EE54" s="271" t="e">
        <f t="shared" si="235"/>
        <v>#VALUE!</v>
      </c>
      <c r="EF54" s="271" t="e">
        <f t="shared" si="236"/>
        <v>#VALUE!</v>
      </c>
      <c r="EG54" s="271" t="e">
        <f t="shared" si="237"/>
        <v>#VALUE!</v>
      </c>
      <c r="EH54" s="271" t="e">
        <f t="shared" si="238"/>
        <v>#VALUE!</v>
      </c>
      <c r="EI54" s="338" t="e">
        <f t="shared" si="239"/>
        <v>#VALUE!</v>
      </c>
    </row>
    <row r="55" customHeight="1" ht="16.0">
      <c r="B55" s="323" t="s">
        <v>519</v>
      </c>
      <c r="C55" s="324" t="s">
        <v>519</v>
      </c>
      <c r="D55" s="325" t="s">
        <v>519</v>
      </c>
      <c r="E55" s="326" t="s">
        <v>519</v>
      </c>
      <c r="F55" s="146"/>
      <c r="G55" s="308" t="e">
        <f>IF(AND(P55&lt;&gt;"",E55="Live",D55="Opportunity"),RANK(P55,Current_Score,1)+COUNTIF(P$12:$P55,P55)-1,"")</f>
        <v>#VALUE!</v>
      </c>
      <c r="H55" s="309" t="e">
        <f>IF(AND(P55&lt;&gt;"",E55="Live",D55="Threat"),RANK(P55,Current_Score,0)+COUNTIF(P$12:$P55,P55)-1,"")</f>
        <v>#VALUE!</v>
      </c>
      <c r="I55" s="146"/>
      <c r="J55" s="323" t="s">
        <v>520</v>
      </c>
      <c r="K55" s="327" t="s">
        <v>521</v>
      </c>
      <c r="L55" s="327" t="s">
        <v>518</v>
      </c>
      <c r="M55" s="327" t="s">
        <v>519</v>
      </c>
      <c r="N55" s="328" t="e">
        <f t="shared" si="119"/>
        <v>#NAME?</v>
      </c>
      <c r="O55" s="271" t="e">
        <f>INDEX(Scale_Names,MAX(IF(K55="",0,MATCH(K55,Scale_Names,0)),IF(L55="",0,MATCH(L55,Scale_Names,0)),IF(M55=0,0,MATCH(M55,Scale_Names,0))),0)</f>
        <v>#NAME?</v>
      </c>
      <c r="P55" s="329" t="e">
        <f>IF(OR(J55="NIL",J55="",ISERROR(O55)),"",INDEX(PIG,MATCH(J55,PIG_Likelihood_Scale,0),MATCH(O55,PIG_Impact_Scale,0))*N55)</f>
        <v>#VALUE!</v>
      </c>
      <c r="Q55" s="146"/>
      <c r="R55" s="330" t="s">
        <v>591</v>
      </c>
      <c r="S55" s="331" t="s">
        <v>592</v>
      </c>
      <c r="T55" s="331" t="s">
        <v>593</v>
      </c>
      <c r="U55" s="332" t="e">
        <f t="shared" si="125"/>
        <v>#NAME?</v>
      </c>
      <c r="V55" s="146"/>
      <c r="W55" s="333" t="s">
        <v>594</v>
      </c>
      <c r="X55" s="146"/>
      <c r="Y55" s="320" t="s">
        <v>520</v>
      </c>
      <c r="Z55" s="271" t="s">
        <v>521</v>
      </c>
      <c r="AA55" s="271" t="s">
        <v>518</v>
      </c>
      <c r="AB55" s="271" t="s">
        <v>519</v>
      </c>
      <c r="AC55" s="328" t="e">
        <f t="shared" si="131"/>
        <v>#NAME?</v>
      </c>
      <c r="AD55" s="271" t="e">
        <f>INDEX(Scale_Names,MAX(IF(Z55="",0,MATCH(Z55,Scale_Names,0)),IF(AA55="",0,MATCH(AA55,Scale_Names,0)),IF(AB55=0,0,MATCH(AB55,Scale_Names,0))),0)</f>
        <v>#NAME?</v>
      </c>
      <c r="AE55" s="334" t="e">
        <f>IF(OR(Y55="NIL",ISERROR(AD55)),"",INDEX(PIG,MATCH(Y55,PIG_Likelihood_Scale,0),MATCH(AD55,PIG_Impact_Scale,0))*AC55)</f>
        <v>#VALUE!</v>
      </c>
      <c r="AF55" s="146"/>
      <c r="AG55" s="335" t="s">
        <v>591</v>
      </c>
      <c r="AH55" s="269" t="s">
        <v>592</v>
      </c>
      <c r="AI55" s="269" t="s">
        <v>593</v>
      </c>
      <c r="AJ55" s="336" t="e">
        <f t="shared" si="137"/>
        <v>#NAME?</v>
      </c>
      <c r="AK55" s="146"/>
      <c r="AL55" s="320" t="e">
        <f>IF(OR(J55="NIL",ISERROR(O55),E55&lt;&gt;Live),"",INDEX(Unique_PIG,MATCH(J55,PIG_Likelihood_Scale,0),MATCH(O55,PIG_Impact_Scale,0))*N55)</f>
        <v>#VALUE!</v>
      </c>
      <c r="AM55" s="271" t="e">
        <f t="shared" si="139"/>
        <v>#VALUE!</v>
      </c>
      <c r="AN55" s="271" t="e">
        <f t="shared" si="140"/>
        <v>#VALUE!</v>
      </c>
      <c r="AO55" s="271" t="e">
        <f t="shared" si="141"/>
        <v>#VALUE!</v>
      </c>
      <c r="AP55" s="271" t="e">
        <f t="shared" si="142"/>
        <v>#VALUE!</v>
      </c>
      <c r="AQ55" s="271" t="e">
        <f t="shared" si="143"/>
        <v>#VALUE!</v>
      </c>
      <c r="AR55" s="271" t="e">
        <f t="shared" si="144"/>
        <v>#VALUE!</v>
      </c>
      <c r="AS55" s="271" t="e">
        <f t="shared" si="145"/>
        <v>#VALUE!</v>
      </c>
      <c r="AT55" s="271" t="e">
        <f t="shared" si="146"/>
        <v>#VALUE!</v>
      </c>
      <c r="AU55" s="271" t="e">
        <f t="shared" si="147"/>
        <v>#VALUE!</v>
      </c>
      <c r="AV55" s="271" t="e">
        <f t="shared" si="148"/>
        <v>#VALUE!</v>
      </c>
      <c r="AW55" s="271" t="e">
        <f t="shared" si="149"/>
        <v>#VALUE!</v>
      </c>
      <c r="AX55" s="271" t="e">
        <f t="shared" si="150"/>
        <v>#VALUE!</v>
      </c>
      <c r="AY55" s="271" t="e">
        <f t="shared" si="151"/>
        <v>#VALUE!</v>
      </c>
      <c r="AZ55" s="271" t="e">
        <f t="shared" si="152"/>
        <v>#VALUE!</v>
      </c>
      <c r="BA55" s="271" t="e">
        <f t="shared" si="153"/>
        <v>#VALUE!</v>
      </c>
      <c r="BB55" s="271" t="e">
        <f t="shared" si="154"/>
        <v>#VALUE!</v>
      </c>
      <c r="BC55" s="271" t="e">
        <f t="shared" si="155"/>
        <v>#VALUE!</v>
      </c>
      <c r="BD55" s="271" t="e">
        <f t="shared" si="156"/>
        <v>#VALUE!</v>
      </c>
      <c r="BE55" s="271" t="e">
        <f t="shared" si="157"/>
        <v>#VALUE!</v>
      </c>
      <c r="BF55" s="271" t="e">
        <f t="shared" si="158"/>
        <v>#VALUE!</v>
      </c>
      <c r="BG55" s="271" t="e">
        <f t="shared" si="159"/>
        <v>#VALUE!</v>
      </c>
      <c r="BH55" s="271" t="e">
        <f t="shared" si="160"/>
        <v>#VALUE!</v>
      </c>
      <c r="BI55" s="271" t="e">
        <f t="shared" si="161"/>
        <v>#VALUE!</v>
      </c>
      <c r="BJ55" s="271" t="e">
        <f t="shared" si="162"/>
        <v>#VALUE!</v>
      </c>
      <c r="BK55" s="271" t="e">
        <f t="shared" si="163"/>
        <v>#VALUE!</v>
      </c>
      <c r="BL55" s="271" t="e">
        <f t="shared" si="164"/>
        <v>#VALUE!</v>
      </c>
      <c r="BM55" s="271" t="e">
        <f t="shared" si="165"/>
        <v>#VALUE!</v>
      </c>
      <c r="BN55" s="271" t="e">
        <f t="shared" si="166"/>
        <v>#VALUE!</v>
      </c>
      <c r="BO55" s="271" t="e">
        <f t="shared" si="167"/>
        <v>#VALUE!</v>
      </c>
      <c r="BP55" s="271" t="e">
        <f t="shared" si="168"/>
        <v>#VALUE!</v>
      </c>
      <c r="BQ55" s="271" t="e">
        <f t="shared" si="169"/>
        <v>#VALUE!</v>
      </c>
      <c r="BR55" s="271" t="e">
        <f t="shared" si="170"/>
        <v>#VALUE!</v>
      </c>
      <c r="BS55" s="271" t="e">
        <f t="shared" si="171"/>
        <v>#VALUE!</v>
      </c>
      <c r="BT55" s="271" t="e">
        <f t="shared" si="172"/>
        <v>#VALUE!</v>
      </c>
      <c r="BU55" s="271" t="e">
        <f t="shared" si="173"/>
        <v>#VALUE!</v>
      </c>
      <c r="BV55" s="271" t="e">
        <f t="shared" si="174"/>
        <v>#VALUE!</v>
      </c>
      <c r="BW55" s="271" t="e">
        <f t="shared" si="175"/>
        <v>#VALUE!</v>
      </c>
      <c r="BX55" s="271" t="e">
        <f t="shared" si="176"/>
        <v>#VALUE!</v>
      </c>
      <c r="BY55" s="271" t="e">
        <f t="shared" si="177"/>
        <v>#VALUE!</v>
      </c>
      <c r="BZ55" s="271" t="e">
        <f t="shared" si="178"/>
        <v>#VALUE!</v>
      </c>
      <c r="CA55" s="271" t="e">
        <f t="shared" si="179"/>
        <v>#VALUE!</v>
      </c>
      <c r="CB55" s="271" t="e">
        <f t="shared" si="180"/>
        <v>#VALUE!</v>
      </c>
      <c r="CC55" s="271" t="e">
        <f t="shared" si="181"/>
        <v>#VALUE!</v>
      </c>
      <c r="CD55" s="271" t="e">
        <f t="shared" si="182"/>
        <v>#VALUE!</v>
      </c>
      <c r="CE55" s="271" t="e">
        <f t="shared" si="183"/>
        <v>#VALUE!</v>
      </c>
      <c r="CF55" s="271" t="e">
        <f t="shared" si="184"/>
        <v>#VALUE!</v>
      </c>
      <c r="CG55" s="271" t="e">
        <f t="shared" si="185"/>
        <v>#VALUE!</v>
      </c>
      <c r="CH55" s="271" t="e">
        <f t="shared" si="186"/>
        <v>#VALUE!</v>
      </c>
      <c r="CI55" s="271" t="e">
        <f t="shared" si="187"/>
        <v>#VALUE!</v>
      </c>
      <c r="CJ55" s="156" t="e">
        <f t="shared" si="188"/>
        <v>#VALUE!</v>
      </c>
      <c r="CK55" s="337" t="e">
        <f>IF(OR(Y55="NIL",ISERROR(AD55),E55&lt;&gt;Live),"",INDEX(Unique_PIG,MATCH(Y55,PIG_Likelihood_Scale,0),MATCH(AD55,PIG_Impact_Scale,0))*AC55)</f>
        <v>#VALUE!</v>
      </c>
      <c r="CL55" s="271" t="e">
        <f t="shared" si="190"/>
        <v>#VALUE!</v>
      </c>
      <c r="CM55" s="271" t="e">
        <f t="shared" si="191"/>
        <v>#VALUE!</v>
      </c>
      <c r="CN55" s="271" t="e">
        <f t="shared" si="192"/>
        <v>#VALUE!</v>
      </c>
      <c r="CO55" s="271" t="e">
        <f t="shared" si="193"/>
        <v>#VALUE!</v>
      </c>
      <c r="CP55" s="271" t="e">
        <f t="shared" si="194"/>
        <v>#VALUE!</v>
      </c>
      <c r="CQ55" s="271" t="e">
        <f t="shared" si="195"/>
        <v>#VALUE!</v>
      </c>
      <c r="CR55" s="271" t="e">
        <f t="shared" si="196"/>
        <v>#VALUE!</v>
      </c>
      <c r="CS55" s="271" t="e">
        <f t="shared" si="197"/>
        <v>#VALUE!</v>
      </c>
      <c r="CT55" s="271" t="e">
        <f t="shared" si="198"/>
        <v>#VALUE!</v>
      </c>
      <c r="CU55" s="271" t="e">
        <f t="shared" si="199"/>
        <v>#VALUE!</v>
      </c>
      <c r="CV55" s="271" t="e">
        <f t="shared" si="200"/>
        <v>#VALUE!</v>
      </c>
      <c r="CW55" s="271" t="e">
        <f t="shared" si="201"/>
        <v>#VALUE!</v>
      </c>
      <c r="CX55" s="271" t="e">
        <f t="shared" si="202"/>
        <v>#VALUE!</v>
      </c>
      <c r="CY55" s="271" t="e">
        <f t="shared" si="203"/>
        <v>#VALUE!</v>
      </c>
      <c r="CZ55" s="271" t="e">
        <f t="shared" si="204"/>
        <v>#VALUE!</v>
      </c>
      <c r="DA55" s="271" t="e">
        <f t="shared" si="205"/>
        <v>#VALUE!</v>
      </c>
      <c r="DB55" s="271" t="e">
        <f t="shared" si="206"/>
        <v>#VALUE!</v>
      </c>
      <c r="DC55" s="271" t="e">
        <f t="shared" si="207"/>
        <v>#VALUE!</v>
      </c>
      <c r="DD55" s="271" t="e">
        <f t="shared" si="208"/>
        <v>#VALUE!</v>
      </c>
      <c r="DE55" s="271" t="e">
        <f t="shared" si="209"/>
        <v>#VALUE!</v>
      </c>
      <c r="DF55" s="271" t="e">
        <f t="shared" si="210"/>
        <v>#VALUE!</v>
      </c>
      <c r="DG55" s="271" t="e">
        <f t="shared" si="211"/>
        <v>#VALUE!</v>
      </c>
      <c r="DH55" s="271" t="e">
        <f t="shared" si="212"/>
        <v>#VALUE!</v>
      </c>
      <c r="DI55" s="271" t="e">
        <f t="shared" si="213"/>
        <v>#VALUE!</v>
      </c>
      <c r="DJ55" s="271" t="e">
        <f t="shared" si="214"/>
        <v>#VALUE!</v>
      </c>
      <c r="DK55" s="271" t="e">
        <f t="shared" si="215"/>
        <v>#VALUE!</v>
      </c>
      <c r="DL55" s="271" t="e">
        <f t="shared" si="216"/>
        <v>#VALUE!</v>
      </c>
      <c r="DM55" s="271" t="e">
        <f t="shared" si="217"/>
        <v>#VALUE!</v>
      </c>
      <c r="DN55" s="271" t="e">
        <f t="shared" si="218"/>
        <v>#VALUE!</v>
      </c>
      <c r="DO55" s="271" t="e">
        <f t="shared" si="219"/>
        <v>#VALUE!</v>
      </c>
      <c r="DP55" s="271" t="e">
        <f t="shared" si="220"/>
        <v>#VALUE!</v>
      </c>
      <c r="DQ55" s="271" t="e">
        <f t="shared" si="221"/>
        <v>#VALUE!</v>
      </c>
      <c r="DR55" s="271" t="e">
        <f t="shared" si="222"/>
        <v>#VALUE!</v>
      </c>
      <c r="DS55" s="271" t="e">
        <f t="shared" si="223"/>
        <v>#VALUE!</v>
      </c>
      <c r="DT55" s="271" t="e">
        <f t="shared" si="224"/>
        <v>#VALUE!</v>
      </c>
      <c r="DU55" s="271" t="e">
        <f t="shared" si="225"/>
        <v>#VALUE!</v>
      </c>
      <c r="DV55" s="271" t="e">
        <f t="shared" si="226"/>
        <v>#VALUE!</v>
      </c>
      <c r="DW55" s="271" t="e">
        <f t="shared" si="227"/>
        <v>#VALUE!</v>
      </c>
      <c r="DX55" s="271" t="e">
        <f t="shared" si="228"/>
        <v>#VALUE!</v>
      </c>
      <c r="DY55" s="271" t="e">
        <f t="shared" si="229"/>
        <v>#VALUE!</v>
      </c>
      <c r="DZ55" s="271" t="e">
        <f t="shared" si="230"/>
        <v>#VALUE!</v>
      </c>
      <c r="EA55" s="271" t="e">
        <f t="shared" si="231"/>
        <v>#VALUE!</v>
      </c>
      <c r="EB55" s="271" t="e">
        <f t="shared" si="232"/>
        <v>#VALUE!</v>
      </c>
      <c r="EC55" s="271" t="e">
        <f t="shared" si="233"/>
        <v>#VALUE!</v>
      </c>
      <c r="ED55" s="271" t="e">
        <f t="shared" si="234"/>
        <v>#VALUE!</v>
      </c>
      <c r="EE55" s="271" t="e">
        <f t="shared" si="235"/>
        <v>#VALUE!</v>
      </c>
      <c r="EF55" s="271" t="e">
        <f t="shared" si="236"/>
        <v>#VALUE!</v>
      </c>
      <c r="EG55" s="271" t="e">
        <f t="shared" si="237"/>
        <v>#VALUE!</v>
      </c>
      <c r="EH55" s="271" t="e">
        <f t="shared" si="238"/>
        <v>#VALUE!</v>
      </c>
      <c r="EI55" s="338" t="e">
        <f t="shared" si="239"/>
        <v>#VALUE!</v>
      </c>
    </row>
    <row r="56" customHeight="1" ht="16.0">
      <c r="B56" s="323" t="s">
        <v>519</v>
      </c>
      <c r="C56" s="324" t="s">
        <v>519</v>
      </c>
      <c r="D56" s="325" t="s">
        <v>519</v>
      </c>
      <c r="E56" s="326" t="s">
        <v>519</v>
      </c>
      <c r="F56" s="146"/>
      <c r="G56" s="308" t="e">
        <f>IF(AND(P56&lt;&gt;"",E56="Live",D56="Opportunity"),RANK(P56,Current_Score,1)+COUNTIF(P$12:$P56,P56)-1,"")</f>
        <v>#VALUE!</v>
      </c>
      <c r="H56" s="309" t="e">
        <f>IF(AND(P56&lt;&gt;"",E56="Live",D56="Threat"),RANK(P56,Current_Score,0)+COUNTIF(P$12:$P56,P56)-1,"")</f>
        <v>#VALUE!</v>
      </c>
      <c r="I56" s="146"/>
      <c r="J56" s="323" t="s">
        <v>520</v>
      </c>
      <c r="K56" s="327" t="s">
        <v>521</v>
      </c>
      <c r="L56" s="327" t="s">
        <v>518</v>
      </c>
      <c r="M56" s="327" t="s">
        <v>519</v>
      </c>
      <c r="N56" s="328" t="e">
        <f t="shared" si="119"/>
        <v>#NAME?</v>
      </c>
      <c r="O56" s="271" t="e">
        <f>INDEX(Scale_Names,MAX(IF(K56="",0,MATCH(K56,Scale_Names,0)),IF(L56="",0,MATCH(L56,Scale_Names,0)),IF(M56=0,0,MATCH(M56,Scale_Names,0))),0)</f>
        <v>#NAME?</v>
      </c>
      <c r="P56" s="329" t="e">
        <f>IF(OR(J56="NIL",J56="",ISERROR(O56)),"",INDEX(PIG,MATCH(J56,PIG_Likelihood_Scale,0),MATCH(O56,PIG_Impact_Scale,0))*N56)</f>
        <v>#VALUE!</v>
      </c>
      <c r="Q56" s="146"/>
      <c r="R56" s="330" t="s">
        <v>595</v>
      </c>
      <c r="S56" s="331" t="s">
        <v>596</v>
      </c>
      <c r="T56" s="331" t="s">
        <v>597</v>
      </c>
      <c r="U56" s="332" t="e">
        <f t="shared" si="125"/>
        <v>#NAME?</v>
      </c>
      <c r="V56" s="146"/>
      <c r="W56" s="333" t="s">
        <v>598</v>
      </c>
      <c r="X56" s="146"/>
      <c r="Y56" s="320" t="s">
        <v>520</v>
      </c>
      <c r="Z56" s="271" t="s">
        <v>521</v>
      </c>
      <c r="AA56" s="271" t="s">
        <v>518</v>
      </c>
      <c r="AB56" s="271" t="s">
        <v>519</v>
      </c>
      <c r="AC56" s="328" t="e">
        <f t="shared" si="131"/>
        <v>#NAME?</v>
      </c>
      <c r="AD56" s="271" t="e">
        <f>INDEX(Scale_Names,MAX(IF(Z56="",0,MATCH(Z56,Scale_Names,0)),IF(AA56="",0,MATCH(AA56,Scale_Names,0)),IF(AB56=0,0,MATCH(AB56,Scale_Names,0))),0)</f>
        <v>#NAME?</v>
      </c>
      <c r="AE56" s="334" t="e">
        <f>IF(OR(Y56="NIL",ISERROR(AD56)),"",INDEX(PIG,MATCH(Y56,PIG_Likelihood_Scale,0),MATCH(AD56,PIG_Impact_Scale,0))*AC56)</f>
        <v>#VALUE!</v>
      </c>
      <c r="AF56" s="146"/>
      <c r="AG56" s="335" t="s">
        <v>595</v>
      </c>
      <c r="AH56" s="269" t="s">
        <v>596</v>
      </c>
      <c r="AI56" s="269" t="s">
        <v>597</v>
      </c>
      <c r="AJ56" s="336" t="e">
        <f t="shared" si="137"/>
        <v>#NAME?</v>
      </c>
      <c r="AK56" s="146"/>
      <c r="AL56" s="320" t="e">
        <f>IF(OR(J56="NIL",ISERROR(O56),E56&lt;&gt;Live),"",INDEX(Unique_PIG,MATCH(J56,PIG_Likelihood_Scale,0),MATCH(O56,PIG_Impact_Scale,0))*N56)</f>
        <v>#VALUE!</v>
      </c>
      <c r="AM56" s="271" t="e">
        <f t="shared" si="139"/>
        <v>#VALUE!</v>
      </c>
      <c r="AN56" s="271" t="e">
        <f t="shared" si="140"/>
        <v>#VALUE!</v>
      </c>
      <c r="AO56" s="271" t="e">
        <f t="shared" si="141"/>
        <v>#VALUE!</v>
      </c>
      <c r="AP56" s="271" t="e">
        <f t="shared" si="142"/>
        <v>#VALUE!</v>
      </c>
      <c r="AQ56" s="271" t="e">
        <f t="shared" si="143"/>
        <v>#VALUE!</v>
      </c>
      <c r="AR56" s="271" t="e">
        <f t="shared" si="144"/>
        <v>#VALUE!</v>
      </c>
      <c r="AS56" s="271" t="e">
        <f t="shared" si="145"/>
        <v>#VALUE!</v>
      </c>
      <c r="AT56" s="271" t="e">
        <f t="shared" si="146"/>
        <v>#VALUE!</v>
      </c>
      <c r="AU56" s="271" t="e">
        <f t="shared" si="147"/>
        <v>#VALUE!</v>
      </c>
      <c r="AV56" s="271" t="e">
        <f t="shared" si="148"/>
        <v>#VALUE!</v>
      </c>
      <c r="AW56" s="271" t="e">
        <f t="shared" si="149"/>
        <v>#VALUE!</v>
      </c>
      <c r="AX56" s="271" t="e">
        <f t="shared" si="150"/>
        <v>#VALUE!</v>
      </c>
      <c r="AY56" s="271" t="e">
        <f t="shared" si="151"/>
        <v>#VALUE!</v>
      </c>
      <c r="AZ56" s="271" t="e">
        <f t="shared" si="152"/>
        <v>#VALUE!</v>
      </c>
      <c r="BA56" s="271" t="e">
        <f t="shared" si="153"/>
        <v>#VALUE!</v>
      </c>
      <c r="BB56" s="271" t="e">
        <f t="shared" si="154"/>
        <v>#VALUE!</v>
      </c>
      <c r="BC56" s="271" t="e">
        <f t="shared" si="155"/>
        <v>#VALUE!</v>
      </c>
      <c r="BD56" s="271" t="e">
        <f t="shared" si="156"/>
        <v>#VALUE!</v>
      </c>
      <c r="BE56" s="271" t="e">
        <f t="shared" si="157"/>
        <v>#VALUE!</v>
      </c>
      <c r="BF56" s="271" t="e">
        <f t="shared" si="158"/>
        <v>#VALUE!</v>
      </c>
      <c r="BG56" s="271" t="e">
        <f t="shared" si="159"/>
        <v>#VALUE!</v>
      </c>
      <c r="BH56" s="271" t="e">
        <f t="shared" si="160"/>
        <v>#VALUE!</v>
      </c>
      <c r="BI56" s="271" t="e">
        <f t="shared" si="161"/>
        <v>#VALUE!</v>
      </c>
      <c r="BJ56" s="271" t="e">
        <f t="shared" si="162"/>
        <v>#VALUE!</v>
      </c>
      <c r="BK56" s="271" t="e">
        <f t="shared" si="163"/>
        <v>#VALUE!</v>
      </c>
      <c r="BL56" s="271" t="e">
        <f t="shared" si="164"/>
        <v>#VALUE!</v>
      </c>
      <c r="BM56" s="271" t="e">
        <f t="shared" si="165"/>
        <v>#VALUE!</v>
      </c>
      <c r="BN56" s="271" t="e">
        <f t="shared" si="166"/>
        <v>#VALUE!</v>
      </c>
      <c r="BO56" s="271" t="e">
        <f t="shared" si="167"/>
        <v>#VALUE!</v>
      </c>
      <c r="BP56" s="271" t="e">
        <f t="shared" si="168"/>
        <v>#VALUE!</v>
      </c>
      <c r="BQ56" s="271" t="e">
        <f t="shared" si="169"/>
        <v>#VALUE!</v>
      </c>
      <c r="BR56" s="271" t="e">
        <f t="shared" si="170"/>
        <v>#VALUE!</v>
      </c>
      <c r="BS56" s="271" t="e">
        <f t="shared" si="171"/>
        <v>#VALUE!</v>
      </c>
      <c r="BT56" s="271" t="e">
        <f t="shared" si="172"/>
        <v>#VALUE!</v>
      </c>
      <c r="BU56" s="271" t="e">
        <f t="shared" si="173"/>
        <v>#VALUE!</v>
      </c>
      <c r="BV56" s="271" t="e">
        <f t="shared" si="174"/>
        <v>#VALUE!</v>
      </c>
      <c r="BW56" s="271" t="e">
        <f t="shared" si="175"/>
        <v>#VALUE!</v>
      </c>
      <c r="BX56" s="271" t="e">
        <f t="shared" si="176"/>
        <v>#VALUE!</v>
      </c>
      <c r="BY56" s="271" t="e">
        <f t="shared" si="177"/>
        <v>#VALUE!</v>
      </c>
      <c r="BZ56" s="271" t="e">
        <f t="shared" si="178"/>
        <v>#VALUE!</v>
      </c>
      <c r="CA56" s="271" t="e">
        <f t="shared" si="179"/>
        <v>#VALUE!</v>
      </c>
      <c r="CB56" s="271" t="e">
        <f t="shared" si="180"/>
        <v>#VALUE!</v>
      </c>
      <c r="CC56" s="271" t="e">
        <f t="shared" si="181"/>
        <v>#VALUE!</v>
      </c>
      <c r="CD56" s="271" t="e">
        <f t="shared" si="182"/>
        <v>#VALUE!</v>
      </c>
      <c r="CE56" s="271" t="e">
        <f t="shared" si="183"/>
        <v>#VALUE!</v>
      </c>
      <c r="CF56" s="271" t="e">
        <f t="shared" si="184"/>
        <v>#VALUE!</v>
      </c>
      <c r="CG56" s="271" t="e">
        <f t="shared" si="185"/>
        <v>#VALUE!</v>
      </c>
      <c r="CH56" s="271" t="e">
        <f t="shared" si="186"/>
        <v>#VALUE!</v>
      </c>
      <c r="CI56" s="271" t="e">
        <f t="shared" si="187"/>
        <v>#VALUE!</v>
      </c>
      <c r="CJ56" s="156" t="e">
        <f t="shared" si="188"/>
        <v>#VALUE!</v>
      </c>
      <c r="CK56" s="337" t="e">
        <f>IF(OR(Y56="NIL",ISERROR(AD56),E56&lt;&gt;Live),"",INDEX(Unique_PIG,MATCH(Y56,PIG_Likelihood_Scale,0),MATCH(AD56,PIG_Impact_Scale,0))*AC56)</f>
        <v>#VALUE!</v>
      </c>
      <c r="CL56" s="271" t="e">
        <f t="shared" si="190"/>
        <v>#VALUE!</v>
      </c>
      <c r="CM56" s="271" t="e">
        <f t="shared" si="191"/>
        <v>#VALUE!</v>
      </c>
      <c r="CN56" s="271" t="e">
        <f t="shared" si="192"/>
        <v>#VALUE!</v>
      </c>
      <c r="CO56" s="271" t="e">
        <f t="shared" si="193"/>
        <v>#VALUE!</v>
      </c>
      <c r="CP56" s="271" t="e">
        <f t="shared" si="194"/>
        <v>#VALUE!</v>
      </c>
      <c r="CQ56" s="271" t="e">
        <f t="shared" si="195"/>
        <v>#VALUE!</v>
      </c>
      <c r="CR56" s="271" t="e">
        <f t="shared" si="196"/>
        <v>#VALUE!</v>
      </c>
      <c r="CS56" s="271" t="e">
        <f t="shared" si="197"/>
        <v>#VALUE!</v>
      </c>
      <c r="CT56" s="271" t="e">
        <f t="shared" si="198"/>
        <v>#VALUE!</v>
      </c>
      <c r="CU56" s="271" t="e">
        <f t="shared" si="199"/>
        <v>#VALUE!</v>
      </c>
      <c r="CV56" s="271" t="e">
        <f t="shared" si="200"/>
        <v>#VALUE!</v>
      </c>
      <c r="CW56" s="271" t="e">
        <f t="shared" si="201"/>
        <v>#VALUE!</v>
      </c>
      <c r="CX56" s="271" t="e">
        <f t="shared" si="202"/>
        <v>#VALUE!</v>
      </c>
      <c r="CY56" s="271" t="e">
        <f t="shared" si="203"/>
        <v>#VALUE!</v>
      </c>
      <c r="CZ56" s="271" t="e">
        <f t="shared" si="204"/>
        <v>#VALUE!</v>
      </c>
      <c r="DA56" s="271" t="e">
        <f t="shared" si="205"/>
        <v>#VALUE!</v>
      </c>
      <c r="DB56" s="271" t="e">
        <f t="shared" si="206"/>
        <v>#VALUE!</v>
      </c>
      <c r="DC56" s="271" t="e">
        <f t="shared" si="207"/>
        <v>#VALUE!</v>
      </c>
      <c r="DD56" s="271" t="e">
        <f t="shared" si="208"/>
        <v>#VALUE!</v>
      </c>
      <c r="DE56" s="271" t="e">
        <f t="shared" si="209"/>
        <v>#VALUE!</v>
      </c>
      <c r="DF56" s="271" t="e">
        <f t="shared" si="210"/>
        <v>#VALUE!</v>
      </c>
      <c r="DG56" s="271" t="e">
        <f t="shared" si="211"/>
        <v>#VALUE!</v>
      </c>
      <c r="DH56" s="271" t="e">
        <f t="shared" si="212"/>
        <v>#VALUE!</v>
      </c>
      <c r="DI56" s="271" t="e">
        <f t="shared" si="213"/>
        <v>#VALUE!</v>
      </c>
      <c r="DJ56" s="271" t="e">
        <f t="shared" si="214"/>
        <v>#VALUE!</v>
      </c>
      <c r="DK56" s="271" t="e">
        <f t="shared" si="215"/>
        <v>#VALUE!</v>
      </c>
      <c r="DL56" s="271" t="e">
        <f t="shared" si="216"/>
        <v>#VALUE!</v>
      </c>
      <c r="DM56" s="271" t="e">
        <f t="shared" si="217"/>
        <v>#VALUE!</v>
      </c>
      <c r="DN56" s="271" t="e">
        <f t="shared" si="218"/>
        <v>#VALUE!</v>
      </c>
      <c r="DO56" s="271" t="e">
        <f t="shared" si="219"/>
        <v>#VALUE!</v>
      </c>
      <c r="DP56" s="271" t="e">
        <f t="shared" si="220"/>
        <v>#VALUE!</v>
      </c>
      <c r="DQ56" s="271" t="e">
        <f t="shared" si="221"/>
        <v>#VALUE!</v>
      </c>
      <c r="DR56" s="271" t="e">
        <f t="shared" si="222"/>
        <v>#VALUE!</v>
      </c>
      <c r="DS56" s="271" t="e">
        <f t="shared" si="223"/>
        <v>#VALUE!</v>
      </c>
      <c r="DT56" s="271" t="e">
        <f t="shared" si="224"/>
        <v>#VALUE!</v>
      </c>
      <c r="DU56" s="271" t="e">
        <f t="shared" si="225"/>
        <v>#VALUE!</v>
      </c>
      <c r="DV56" s="271" t="e">
        <f t="shared" si="226"/>
        <v>#VALUE!</v>
      </c>
      <c r="DW56" s="271" t="e">
        <f t="shared" si="227"/>
        <v>#VALUE!</v>
      </c>
      <c r="DX56" s="271" t="e">
        <f t="shared" si="228"/>
        <v>#VALUE!</v>
      </c>
      <c r="DY56" s="271" t="e">
        <f t="shared" si="229"/>
        <v>#VALUE!</v>
      </c>
      <c r="DZ56" s="271" t="e">
        <f t="shared" si="230"/>
        <v>#VALUE!</v>
      </c>
      <c r="EA56" s="271" t="e">
        <f t="shared" si="231"/>
        <v>#VALUE!</v>
      </c>
      <c r="EB56" s="271" t="e">
        <f t="shared" si="232"/>
        <v>#VALUE!</v>
      </c>
      <c r="EC56" s="271" t="e">
        <f t="shared" si="233"/>
        <v>#VALUE!</v>
      </c>
      <c r="ED56" s="271" t="e">
        <f t="shared" si="234"/>
        <v>#VALUE!</v>
      </c>
      <c r="EE56" s="271" t="e">
        <f t="shared" si="235"/>
        <v>#VALUE!</v>
      </c>
      <c r="EF56" s="271" t="e">
        <f t="shared" si="236"/>
        <v>#VALUE!</v>
      </c>
      <c r="EG56" s="271" t="e">
        <f t="shared" si="237"/>
        <v>#VALUE!</v>
      </c>
      <c r="EH56" s="271" t="e">
        <f t="shared" si="238"/>
        <v>#VALUE!</v>
      </c>
      <c r="EI56" s="338" t="e">
        <f t="shared" si="239"/>
        <v>#VALUE!</v>
      </c>
    </row>
    <row r="57" customHeight="1" ht="16.0">
      <c r="B57" s="323" t="s">
        <v>519</v>
      </c>
      <c r="C57" s="324" t="s">
        <v>519</v>
      </c>
      <c r="D57" s="325" t="s">
        <v>519</v>
      </c>
      <c r="E57" s="326" t="s">
        <v>519</v>
      </c>
      <c r="F57" s="146"/>
      <c r="G57" s="308" t="e">
        <f>IF(AND(P57&lt;&gt;"",E57="Live",D57="Opportunity"),RANK(P57,Current_Score,1)+COUNTIF(P$12:$P57,P57)-1,"")</f>
        <v>#VALUE!</v>
      </c>
      <c r="H57" s="309" t="e">
        <f>IF(AND(P57&lt;&gt;"",E57="Live",D57="Threat"),RANK(P57,Current_Score,0)+COUNTIF(P$12:$P57,P57)-1,"")</f>
        <v>#VALUE!</v>
      </c>
      <c r="I57" s="146"/>
      <c r="J57" s="323" t="s">
        <v>520</v>
      </c>
      <c r="K57" s="327" t="s">
        <v>521</v>
      </c>
      <c r="L57" s="327" t="s">
        <v>518</v>
      </c>
      <c r="M57" s="327" t="s">
        <v>519</v>
      </c>
      <c r="N57" s="328" t="e">
        <f t="shared" si="119"/>
        <v>#NAME?</v>
      </c>
      <c r="O57" s="271" t="e">
        <f>INDEX(Scale_Names,MAX(IF(K57="",0,MATCH(K57,Scale_Names,0)),IF(L57="",0,MATCH(L57,Scale_Names,0)),IF(M57=0,0,MATCH(M57,Scale_Names,0))),0)</f>
        <v>#NAME?</v>
      </c>
      <c r="P57" s="329" t="e">
        <f>IF(OR(J57="NIL",J57="",ISERROR(O57)),"",INDEX(PIG,MATCH(J57,PIG_Likelihood_Scale,0),MATCH(O57,PIG_Impact_Scale,0))*N57)</f>
        <v>#VALUE!</v>
      </c>
      <c r="Q57" s="146"/>
      <c r="R57" s="330" t="s">
        <v>599</v>
      </c>
      <c r="S57" s="331" t="s">
        <v>600</v>
      </c>
      <c r="T57" s="331" t="s">
        <v>601</v>
      </c>
      <c r="U57" s="332" t="e">
        <f t="shared" si="125"/>
        <v>#NAME?</v>
      </c>
      <c r="V57" s="146"/>
      <c r="W57" s="333" t="s">
        <v>602</v>
      </c>
      <c r="X57" s="146"/>
      <c r="Y57" s="320" t="s">
        <v>520</v>
      </c>
      <c r="Z57" s="271" t="s">
        <v>521</v>
      </c>
      <c r="AA57" s="271" t="s">
        <v>518</v>
      </c>
      <c r="AB57" s="271" t="s">
        <v>519</v>
      </c>
      <c r="AC57" s="328" t="e">
        <f t="shared" si="131"/>
        <v>#NAME?</v>
      </c>
      <c r="AD57" s="271" t="e">
        <f>INDEX(Scale_Names,MAX(IF(Z57="",0,MATCH(Z57,Scale_Names,0)),IF(AA57="",0,MATCH(AA57,Scale_Names,0)),IF(AB57=0,0,MATCH(AB57,Scale_Names,0))),0)</f>
        <v>#NAME?</v>
      </c>
      <c r="AE57" s="334" t="e">
        <f>IF(OR(Y57="NIL",ISERROR(AD57)),"",INDEX(PIG,MATCH(Y57,PIG_Likelihood_Scale,0),MATCH(AD57,PIG_Impact_Scale,0))*AC57)</f>
        <v>#VALUE!</v>
      </c>
      <c r="AF57" s="146"/>
      <c r="AG57" s="335" t="s">
        <v>599</v>
      </c>
      <c r="AH57" s="269" t="s">
        <v>600</v>
      </c>
      <c r="AI57" s="269" t="s">
        <v>601</v>
      </c>
      <c r="AJ57" s="336" t="e">
        <f t="shared" si="137"/>
        <v>#NAME?</v>
      </c>
      <c r="AK57" s="146"/>
      <c r="AL57" s="320" t="e">
        <f>IF(OR(J57="NIL",ISERROR(O57),E57&lt;&gt;Live),"",INDEX(Unique_PIG,MATCH(J57,PIG_Likelihood_Scale,0),MATCH(O57,PIG_Impact_Scale,0))*N57)</f>
        <v>#VALUE!</v>
      </c>
      <c r="AM57" s="271" t="e">
        <f t="shared" si="139"/>
        <v>#VALUE!</v>
      </c>
      <c r="AN57" s="271" t="e">
        <f t="shared" si="140"/>
        <v>#VALUE!</v>
      </c>
      <c r="AO57" s="271" t="e">
        <f t="shared" si="141"/>
        <v>#VALUE!</v>
      </c>
      <c r="AP57" s="271" t="e">
        <f t="shared" si="142"/>
        <v>#VALUE!</v>
      </c>
      <c r="AQ57" s="271" t="e">
        <f t="shared" si="143"/>
        <v>#VALUE!</v>
      </c>
      <c r="AR57" s="271" t="e">
        <f t="shared" si="144"/>
        <v>#VALUE!</v>
      </c>
      <c r="AS57" s="271" t="e">
        <f t="shared" si="145"/>
        <v>#VALUE!</v>
      </c>
      <c r="AT57" s="271" t="e">
        <f t="shared" si="146"/>
        <v>#VALUE!</v>
      </c>
      <c r="AU57" s="271" t="e">
        <f t="shared" si="147"/>
        <v>#VALUE!</v>
      </c>
      <c r="AV57" s="271" t="e">
        <f t="shared" si="148"/>
        <v>#VALUE!</v>
      </c>
      <c r="AW57" s="271" t="e">
        <f t="shared" si="149"/>
        <v>#VALUE!</v>
      </c>
      <c r="AX57" s="271" t="e">
        <f t="shared" si="150"/>
        <v>#VALUE!</v>
      </c>
      <c r="AY57" s="271" t="e">
        <f t="shared" si="151"/>
        <v>#VALUE!</v>
      </c>
      <c r="AZ57" s="271" t="e">
        <f t="shared" si="152"/>
        <v>#VALUE!</v>
      </c>
      <c r="BA57" s="271" t="e">
        <f t="shared" si="153"/>
        <v>#VALUE!</v>
      </c>
      <c r="BB57" s="271" t="e">
        <f t="shared" si="154"/>
        <v>#VALUE!</v>
      </c>
      <c r="BC57" s="271" t="e">
        <f t="shared" si="155"/>
        <v>#VALUE!</v>
      </c>
      <c r="BD57" s="271" t="e">
        <f t="shared" si="156"/>
        <v>#VALUE!</v>
      </c>
      <c r="BE57" s="271" t="e">
        <f t="shared" si="157"/>
        <v>#VALUE!</v>
      </c>
      <c r="BF57" s="271" t="e">
        <f t="shared" si="158"/>
        <v>#VALUE!</v>
      </c>
      <c r="BG57" s="271" t="e">
        <f t="shared" si="159"/>
        <v>#VALUE!</v>
      </c>
      <c r="BH57" s="271" t="e">
        <f t="shared" si="160"/>
        <v>#VALUE!</v>
      </c>
      <c r="BI57" s="271" t="e">
        <f t="shared" si="161"/>
        <v>#VALUE!</v>
      </c>
      <c r="BJ57" s="271" t="e">
        <f t="shared" si="162"/>
        <v>#VALUE!</v>
      </c>
      <c r="BK57" s="271" t="e">
        <f t="shared" si="163"/>
        <v>#VALUE!</v>
      </c>
      <c r="BL57" s="271" t="e">
        <f t="shared" si="164"/>
        <v>#VALUE!</v>
      </c>
      <c r="BM57" s="271" t="e">
        <f t="shared" si="165"/>
        <v>#VALUE!</v>
      </c>
      <c r="BN57" s="271" t="e">
        <f t="shared" si="166"/>
        <v>#VALUE!</v>
      </c>
      <c r="BO57" s="271" t="e">
        <f t="shared" si="167"/>
        <v>#VALUE!</v>
      </c>
      <c r="BP57" s="271" t="e">
        <f t="shared" si="168"/>
        <v>#VALUE!</v>
      </c>
      <c r="BQ57" s="271" t="e">
        <f t="shared" si="169"/>
        <v>#VALUE!</v>
      </c>
      <c r="BR57" s="271" t="e">
        <f t="shared" si="170"/>
        <v>#VALUE!</v>
      </c>
      <c r="BS57" s="271" t="e">
        <f t="shared" si="171"/>
        <v>#VALUE!</v>
      </c>
      <c r="BT57" s="271" t="e">
        <f t="shared" si="172"/>
        <v>#VALUE!</v>
      </c>
      <c r="BU57" s="271" t="e">
        <f t="shared" si="173"/>
        <v>#VALUE!</v>
      </c>
      <c r="BV57" s="271" t="e">
        <f t="shared" si="174"/>
        <v>#VALUE!</v>
      </c>
      <c r="BW57" s="271" t="e">
        <f t="shared" si="175"/>
        <v>#VALUE!</v>
      </c>
      <c r="BX57" s="271" t="e">
        <f t="shared" si="176"/>
        <v>#VALUE!</v>
      </c>
      <c r="BY57" s="271" t="e">
        <f t="shared" si="177"/>
        <v>#VALUE!</v>
      </c>
      <c r="BZ57" s="271" t="e">
        <f t="shared" si="178"/>
        <v>#VALUE!</v>
      </c>
      <c r="CA57" s="271" t="e">
        <f t="shared" si="179"/>
        <v>#VALUE!</v>
      </c>
      <c r="CB57" s="271" t="e">
        <f t="shared" si="180"/>
        <v>#VALUE!</v>
      </c>
      <c r="CC57" s="271" t="e">
        <f t="shared" si="181"/>
        <v>#VALUE!</v>
      </c>
      <c r="CD57" s="271" t="e">
        <f t="shared" si="182"/>
        <v>#VALUE!</v>
      </c>
      <c r="CE57" s="271" t="e">
        <f t="shared" si="183"/>
        <v>#VALUE!</v>
      </c>
      <c r="CF57" s="271" t="e">
        <f t="shared" si="184"/>
        <v>#VALUE!</v>
      </c>
      <c r="CG57" s="271" t="e">
        <f t="shared" si="185"/>
        <v>#VALUE!</v>
      </c>
      <c r="CH57" s="271" t="e">
        <f t="shared" si="186"/>
        <v>#VALUE!</v>
      </c>
      <c r="CI57" s="271" t="e">
        <f t="shared" si="187"/>
        <v>#VALUE!</v>
      </c>
      <c r="CJ57" s="156" t="e">
        <f t="shared" si="188"/>
        <v>#VALUE!</v>
      </c>
      <c r="CK57" s="337" t="e">
        <f>IF(OR(Y57="NIL",ISERROR(AD57),E57&lt;&gt;Live),"",INDEX(Unique_PIG,MATCH(Y57,PIG_Likelihood_Scale,0),MATCH(AD57,PIG_Impact_Scale,0))*AC57)</f>
        <v>#VALUE!</v>
      </c>
      <c r="CL57" s="271" t="e">
        <f t="shared" si="190"/>
        <v>#VALUE!</v>
      </c>
      <c r="CM57" s="271" t="e">
        <f t="shared" si="191"/>
        <v>#VALUE!</v>
      </c>
      <c r="CN57" s="271" t="e">
        <f t="shared" si="192"/>
        <v>#VALUE!</v>
      </c>
      <c r="CO57" s="271" t="e">
        <f t="shared" si="193"/>
        <v>#VALUE!</v>
      </c>
      <c r="CP57" s="271" t="e">
        <f t="shared" si="194"/>
        <v>#VALUE!</v>
      </c>
      <c r="CQ57" s="271" t="e">
        <f t="shared" si="195"/>
        <v>#VALUE!</v>
      </c>
      <c r="CR57" s="271" t="e">
        <f t="shared" si="196"/>
        <v>#VALUE!</v>
      </c>
      <c r="CS57" s="271" t="e">
        <f t="shared" si="197"/>
        <v>#VALUE!</v>
      </c>
      <c r="CT57" s="271" t="e">
        <f t="shared" si="198"/>
        <v>#VALUE!</v>
      </c>
      <c r="CU57" s="271" t="e">
        <f t="shared" si="199"/>
        <v>#VALUE!</v>
      </c>
      <c r="CV57" s="271" t="e">
        <f t="shared" si="200"/>
        <v>#VALUE!</v>
      </c>
      <c r="CW57" s="271" t="e">
        <f t="shared" si="201"/>
        <v>#VALUE!</v>
      </c>
      <c r="CX57" s="271" t="e">
        <f t="shared" si="202"/>
        <v>#VALUE!</v>
      </c>
      <c r="CY57" s="271" t="e">
        <f t="shared" si="203"/>
        <v>#VALUE!</v>
      </c>
      <c r="CZ57" s="271" t="e">
        <f t="shared" si="204"/>
        <v>#VALUE!</v>
      </c>
      <c r="DA57" s="271" t="e">
        <f t="shared" si="205"/>
        <v>#VALUE!</v>
      </c>
      <c r="DB57" s="271" t="e">
        <f t="shared" si="206"/>
        <v>#VALUE!</v>
      </c>
      <c r="DC57" s="271" t="e">
        <f t="shared" si="207"/>
        <v>#VALUE!</v>
      </c>
      <c r="DD57" s="271" t="e">
        <f t="shared" si="208"/>
        <v>#VALUE!</v>
      </c>
      <c r="DE57" s="271" t="e">
        <f t="shared" si="209"/>
        <v>#VALUE!</v>
      </c>
      <c r="DF57" s="271" t="e">
        <f t="shared" si="210"/>
        <v>#VALUE!</v>
      </c>
      <c r="DG57" s="271" t="e">
        <f t="shared" si="211"/>
        <v>#VALUE!</v>
      </c>
      <c r="DH57" s="271" t="e">
        <f t="shared" si="212"/>
        <v>#VALUE!</v>
      </c>
      <c r="DI57" s="271" t="e">
        <f t="shared" si="213"/>
        <v>#VALUE!</v>
      </c>
      <c r="DJ57" s="271" t="e">
        <f t="shared" si="214"/>
        <v>#VALUE!</v>
      </c>
      <c r="DK57" s="271" t="e">
        <f t="shared" si="215"/>
        <v>#VALUE!</v>
      </c>
      <c r="DL57" s="271" t="e">
        <f t="shared" si="216"/>
        <v>#VALUE!</v>
      </c>
      <c r="DM57" s="271" t="e">
        <f t="shared" si="217"/>
        <v>#VALUE!</v>
      </c>
      <c r="DN57" s="271" t="e">
        <f t="shared" si="218"/>
        <v>#VALUE!</v>
      </c>
      <c r="DO57" s="271" t="e">
        <f t="shared" si="219"/>
        <v>#VALUE!</v>
      </c>
      <c r="DP57" s="271" t="e">
        <f t="shared" si="220"/>
        <v>#VALUE!</v>
      </c>
      <c r="DQ57" s="271" t="e">
        <f t="shared" si="221"/>
        <v>#VALUE!</v>
      </c>
      <c r="DR57" s="271" t="e">
        <f t="shared" si="222"/>
        <v>#VALUE!</v>
      </c>
      <c r="DS57" s="271" t="e">
        <f t="shared" si="223"/>
        <v>#VALUE!</v>
      </c>
      <c r="DT57" s="271" t="e">
        <f t="shared" si="224"/>
        <v>#VALUE!</v>
      </c>
      <c r="DU57" s="271" t="e">
        <f t="shared" si="225"/>
        <v>#VALUE!</v>
      </c>
      <c r="DV57" s="271" t="e">
        <f t="shared" si="226"/>
        <v>#VALUE!</v>
      </c>
      <c r="DW57" s="271" t="e">
        <f t="shared" si="227"/>
        <v>#VALUE!</v>
      </c>
      <c r="DX57" s="271" t="e">
        <f t="shared" si="228"/>
        <v>#VALUE!</v>
      </c>
      <c r="DY57" s="271" t="e">
        <f t="shared" si="229"/>
        <v>#VALUE!</v>
      </c>
      <c r="DZ57" s="271" t="e">
        <f t="shared" si="230"/>
        <v>#VALUE!</v>
      </c>
      <c r="EA57" s="271" t="e">
        <f t="shared" si="231"/>
        <v>#VALUE!</v>
      </c>
      <c r="EB57" s="271" t="e">
        <f t="shared" si="232"/>
        <v>#VALUE!</v>
      </c>
      <c r="EC57" s="271" t="e">
        <f t="shared" si="233"/>
        <v>#VALUE!</v>
      </c>
      <c r="ED57" s="271" t="e">
        <f t="shared" si="234"/>
        <v>#VALUE!</v>
      </c>
      <c r="EE57" s="271" t="e">
        <f t="shared" si="235"/>
        <v>#VALUE!</v>
      </c>
      <c r="EF57" s="271" t="e">
        <f t="shared" si="236"/>
        <v>#VALUE!</v>
      </c>
      <c r="EG57" s="271" t="e">
        <f t="shared" si="237"/>
        <v>#VALUE!</v>
      </c>
      <c r="EH57" s="271" t="e">
        <f t="shared" si="238"/>
        <v>#VALUE!</v>
      </c>
      <c r="EI57" s="338" t="e">
        <f t="shared" si="239"/>
        <v>#VALUE!</v>
      </c>
    </row>
    <row r="58" customHeight="1" ht="16.0">
      <c r="B58" s="323" t="s">
        <v>519</v>
      </c>
      <c r="C58" s="324" t="s">
        <v>519</v>
      </c>
      <c r="D58" s="325" t="s">
        <v>519</v>
      </c>
      <c r="E58" s="326" t="s">
        <v>519</v>
      </c>
      <c r="F58" s="146"/>
      <c r="G58" s="308" t="e">
        <f>IF(AND(P58&lt;&gt;"",E58="Live",D58="Opportunity"),RANK(P58,Current_Score,1)+COUNTIF(P$12:$P58,P58)-1,"")</f>
        <v>#VALUE!</v>
      </c>
      <c r="H58" s="309" t="e">
        <f>IF(AND(P58&lt;&gt;"",E58="Live",D58="Threat"),RANK(P58,Current_Score,0)+COUNTIF(P$12:$P58,P58)-1,"")</f>
        <v>#VALUE!</v>
      </c>
      <c r="I58" s="146"/>
      <c r="J58" s="323" t="s">
        <v>520</v>
      </c>
      <c r="K58" s="327" t="s">
        <v>521</v>
      </c>
      <c r="L58" s="327" t="s">
        <v>518</v>
      </c>
      <c r="M58" s="327" t="s">
        <v>519</v>
      </c>
      <c r="N58" s="328" t="e">
        <f t="shared" si="119"/>
        <v>#NAME?</v>
      </c>
      <c r="O58" s="271" t="e">
        <f>INDEX(Scale_Names,MAX(IF(K58="",0,MATCH(K58,Scale_Names,0)),IF(L58="",0,MATCH(L58,Scale_Names,0)),IF(M58=0,0,MATCH(M58,Scale_Names,0))),0)</f>
        <v>#NAME?</v>
      </c>
      <c r="P58" s="329" t="e">
        <f>IF(OR(J58="NIL",J58="",ISERROR(O58)),"",INDEX(PIG,MATCH(J58,PIG_Likelihood_Scale,0),MATCH(O58,PIG_Impact_Scale,0))*N58)</f>
        <v>#VALUE!</v>
      </c>
      <c r="Q58" s="146"/>
      <c r="R58" s="330" t="s">
        <v>603</v>
      </c>
      <c r="S58" s="331" t="s">
        <v>604</v>
      </c>
      <c r="T58" s="331" t="s">
        <v>605</v>
      </c>
      <c r="U58" s="332" t="e">
        <f t="shared" si="125"/>
        <v>#NAME?</v>
      </c>
      <c r="V58" s="146"/>
      <c r="W58" s="333" t="s">
        <v>606</v>
      </c>
      <c r="X58" s="146"/>
      <c r="Y58" s="320" t="s">
        <v>520</v>
      </c>
      <c r="Z58" s="271" t="s">
        <v>521</v>
      </c>
      <c r="AA58" s="271" t="s">
        <v>518</v>
      </c>
      <c r="AB58" s="271" t="s">
        <v>519</v>
      </c>
      <c r="AC58" s="328" t="e">
        <f t="shared" si="131"/>
        <v>#NAME?</v>
      </c>
      <c r="AD58" s="271" t="e">
        <f>INDEX(Scale_Names,MAX(IF(Z58="",0,MATCH(Z58,Scale_Names,0)),IF(AA58="",0,MATCH(AA58,Scale_Names,0)),IF(AB58=0,0,MATCH(AB58,Scale_Names,0))),0)</f>
        <v>#NAME?</v>
      </c>
      <c r="AE58" s="334" t="e">
        <f>IF(OR(Y58="NIL",ISERROR(AD58)),"",INDEX(PIG,MATCH(Y58,PIG_Likelihood_Scale,0),MATCH(AD58,PIG_Impact_Scale,0))*AC58)</f>
        <v>#VALUE!</v>
      </c>
      <c r="AF58" s="146"/>
      <c r="AG58" s="335" t="s">
        <v>603</v>
      </c>
      <c r="AH58" s="269" t="s">
        <v>604</v>
      </c>
      <c r="AI58" s="269" t="s">
        <v>605</v>
      </c>
      <c r="AJ58" s="336" t="e">
        <f t="shared" si="137"/>
        <v>#NAME?</v>
      </c>
      <c r="AK58" s="146"/>
      <c r="AL58" s="320" t="e">
        <f>IF(OR(J58="NIL",ISERROR(O58),E58&lt;&gt;Live),"",INDEX(Unique_PIG,MATCH(J58,PIG_Likelihood_Scale,0),MATCH(O58,PIG_Impact_Scale,0))*N58)</f>
        <v>#VALUE!</v>
      </c>
      <c r="AM58" s="271" t="e">
        <f t="shared" si="139"/>
        <v>#VALUE!</v>
      </c>
      <c r="AN58" s="271" t="e">
        <f t="shared" si="140"/>
        <v>#VALUE!</v>
      </c>
      <c r="AO58" s="271" t="e">
        <f t="shared" si="141"/>
        <v>#VALUE!</v>
      </c>
      <c r="AP58" s="271" t="e">
        <f t="shared" si="142"/>
        <v>#VALUE!</v>
      </c>
      <c r="AQ58" s="271" t="e">
        <f t="shared" si="143"/>
        <v>#VALUE!</v>
      </c>
      <c r="AR58" s="271" t="e">
        <f t="shared" si="144"/>
        <v>#VALUE!</v>
      </c>
      <c r="AS58" s="271" t="e">
        <f t="shared" si="145"/>
        <v>#VALUE!</v>
      </c>
      <c r="AT58" s="271" t="e">
        <f t="shared" si="146"/>
        <v>#VALUE!</v>
      </c>
      <c r="AU58" s="271" t="e">
        <f t="shared" si="147"/>
        <v>#VALUE!</v>
      </c>
      <c r="AV58" s="271" t="e">
        <f t="shared" si="148"/>
        <v>#VALUE!</v>
      </c>
      <c r="AW58" s="271" t="e">
        <f t="shared" si="149"/>
        <v>#VALUE!</v>
      </c>
      <c r="AX58" s="271" t="e">
        <f t="shared" si="150"/>
        <v>#VALUE!</v>
      </c>
      <c r="AY58" s="271" t="e">
        <f t="shared" si="151"/>
        <v>#VALUE!</v>
      </c>
      <c r="AZ58" s="271" t="e">
        <f t="shared" si="152"/>
        <v>#VALUE!</v>
      </c>
      <c r="BA58" s="271" t="e">
        <f t="shared" si="153"/>
        <v>#VALUE!</v>
      </c>
      <c r="BB58" s="271" t="e">
        <f t="shared" si="154"/>
        <v>#VALUE!</v>
      </c>
      <c r="BC58" s="271" t="e">
        <f t="shared" si="155"/>
        <v>#VALUE!</v>
      </c>
      <c r="BD58" s="271" t="e">
        <f t="shared" si="156"/>
        <v>#VALUE!</v>
      </c>
      <c r="BE58" s="271" t="e">
        <f t="shared" si="157"/>
        <v>#VALUE!</v>
      </c>
      <c r="BF58" s="271" t="e">
        <f t="shared" si="158"/>
        <v>#VALUE!</v>
      </c>
      <c r="BG58" s="271" t="e">
        <f t="shared" si="159"/>
        <v>#VALUE!</v>
      </c>
      <c r="BH58" s="271" t="e">
        <f t="shared" si="160"/>
        <v>#VALUE!</v>
      </c>
      <c r="BI58" s="271" t="e">
        <f t="shared" si="161"/>
        <v>#VALUE!</v>
      </c>
      <c r="BJ58" s="271" t="e">
        <f t="shared" si="162"/>
        <v>#VALUE!</v>
      </c>
      <c r="BK58" s="271" t="e">
        <f t="shared" si="163"/>
        <v>#VALUE!</v>
      </c>
      <c r="BL58" s="271" t="e">
        <f t="shared" si="164"/>
        <v>#VALUE!</v>
      </c>
      <c r="BM58" s="271" t="e">
        <f t="shared" si="165"/>
        <v>#VALUE!</v>
      </c>
      <c r="BN58" s="271" t="e">
        <f t="shared" si="166"/>
        <v>#VALUE!</v>
      </c>
      <c r="BO58" s="271" t="e">
        <f t="shared" si="167"/>
        <v>#VALUE!</v>
      </c>
      <c r="BP58" s="271" t="e">
        <f t="shared" si="168"/>
        <v>#VALUE!</v>
      </c>
      <c r="BQ58" s="271" t="e">
        <f t="shared" si="169"/>
        <v>#VALUE!</v>
      </c>
      <c r="BR58" s="271" t="e">
        <f t="shared" si="170"/>
        <v>#VALUE!</v>
      </c>
      <c r="BS58" s="271" t="e">
        <f t="shared" si="171"/>
        <v>#VALUE!</v>
      </c>
      <c r="BT58" s="271" t="e">
        <f t="shared" si="172"/>
        <v>#VALUE!</v>
      </c>
      <c r="BU58" s="271" t="e">
        <f t="shared" si="173"/>
        <v>#VALUE!</v>
      </c>
      <c r="BV58" s="271" t="e">
        <f t="shared" si="174"/>
        <v>#VALUE!</v>
      </c>
      <c r="BW58" s="271" t="e">
        <f t="shared" si="175"/>
        <v>#VALUE!</v>
      </c>
      <c r="BX58" s="271" t="e">
        <f t="shared" si="176"/>
        <v>#VALUE!</v>
      </c>
      <c r="BY58" s="271" t="e">
        <f t="shared" si="177"/>
        <v>#VALUE!</v>
      </c>
      <c r="BZ58" s="271" t="e">
        <f t="shared" si="178"/>
        <v>#VALUE!</v>
      </c>
      <c r="CA58" s="271" t="e">
        <f t="shared" si="179"/>
        <v>#VALUE!</v>
      </c>
      <c r="CB58" s="271" t="e">
        <f t="shared" si="180"/>
        <v>#VALUE!</v>
      </c>
      <c r="CC58" s="271" t="e">
        <f t="shared" si="181"/>
        <v>#VALUE!</v>
      </c>
      <c r="CD58" s="271" t="e">
        <f t="shared" si="182"/>
        <v>#VALUE!</v>
      </c>
      <c r="CE58" s="271" t="e">
        <f t="shared" si="183"/>
        <v>#VALUE!</v>
      </c>
      <c r="CF58" s="271" t="e">
        <f t="shared" si="184"/>
        <v>#VALUE!</v>
      </c>
      <c r="CG58" s="271" t="e">
        <f t="shared" si="185"/>
        <v>#VALUE!</v>
      </c>
      <c r="CH58" s="271" t="e">
        <f t="shared" si="186"/>
        <v>#VALUE!</v>
      </c>
      <c r="CI58" s="271" t="e">
        <f t="shared" si="187"/>
        <v>#VALUE!</v>
      </c>
      <c r="CJ58" s="156" t="e">
        <f t="shared" si="188"/>
        <v>#VALUE!</v>
      </c>
      <c r="CK58" s="337" t="e">
        <f>IF(OR(Y58="NIL",ISERROR(AD58),E58&lt;&gt;Live),"",INDEX(Unique_PIG,MATCH(Y58,PIG_Likelihood_Scale,0),MATCH(AD58,PIG_Impact_Scale,0))*AC58)</f>
        <v>#VALUE!</v>
      </c>
      <c r="CL58" s="271" t="e">
        <f t="shared" si="190"/>
        <v>#VALUE!</v>
      </c>
      <c r="CM58" s="271" t="e">
        <f t="shared" si="191"/>
        <v>#VALUE!</v>
      </c>
      <c r="CN58" s="271" t="e">
        <f t="shared" si="192"/>
        <v>#VALUE!</v>
      </c>
      <c r="CO58" s="271" t="e">
        <f t="shared" si="193"/>
        <v>#VALUE!</v>
      </c>
      <c r="CP58" s="271" t="e">
        <f t="shared" si="194"/>
        <v>#VALUE!</v>
      </c>
      <c r="CQ58" s="271" t="e">
        <f t="shared" si="195"/>
        <v>#VALUE!</v>
      </c>
      <c r="CR58" s="271" t="e">
        <f t="shared" si="196"/>
        <v>#VALUE!</v>
      </c>
      <c r="CS58" s="271" t="e">
        <f t="shared" si="197"/>
        <v>#VALUE!</v>
      </c>
      <c r="CT58" s="271" t="e">
        <f t="shared" si="198"/>
        <v>#VALUE!</v>
      </c>
      <c r="CU58" s="271" t="e">
        <f t="shared" si="199"/>
        <v>#VALUE!</v>
      </c>
      <c r="CV58" s="271" t="e">
        <f t="shared" si="200"/>
        <v>#VALUE!</v>
      </c>
      <c r="CW58" s="271" t="e">
        <f t="shared" si="201"/>
        <v>#VALUE!</v>
      </c>
      <c r="CX58" s="271" t="e">
        <f t="shared" si="202"/>
        <v>#VALUE!</v>
      </c>
      <c r="CY58" s="271" t="e">
        <f t="shared" si="203"/>
        <v>#VALUE!</v>
      </c>
      <c r="CZ58" s="271" t="e">
        <f t="shared" si="204"/>
        <v>#VALUE!</v>
      </c>
      <c r="DA58" s="271" t="e">
        <f t="shared" si="205"/>
        <v>#VALUE!</v>
      </c>
      <c r="DB58" s="271" t="e">
        <f t="shared" si="206"/>
        <v>#VALUE!</v>
      </c>
      <c r="DC58" s="271" t="e">
        <f t="shared" si="207"/>
        <v>#VALUE!</v>
      </c>
      <c r="DD58" s="271" t="e">
        <f t="shared" si="208"/>
        <v>#VALUE!</v>
      </c>
      <c r="DE58" s="271" t="e">
        <f t="shared" si="209"/>
        <v>#VALUE!</v>
      </c>
      <c r="DF58" s="271" t="e">
        <f t="shared" si="210"/>
        <v>#VALUE!</v>
      </c>
      <c r="DG58" s="271" t="e">
        <f t="shared" si="211"/>
        <v>#VALUE!</v>
      </c>
      <c r="DH58" s="271" t="e">
        <f t="shared" si="212"/>
        <v>#VALUE!</v>
      </c>
      <c r="DI58" s="271" t="e">
        <f t="shared" si="213"/>
        <v>#VALUE!</v>
      </c>
      <c r="DJ58" s="271" t="e">
        <f t="shared" si="214"/>
        <v>#VALUE!</v>
      </c>
      <c r="DK58" s="271" t="e">
        <f t="shared" si="215"/>
        <v>#VALUE!</v>
      </c>
      <c r="DL58" s="271" t="e">
        <f t="shared" si="216"/>
        <v>#VALUE!</v>
      </c>
      <c r="DM58" s="271" t="e">
        <f t="shared" si="217"/>
        <v>#VALUE!</v>
      </c>
      <c r="DN58" s="271" t="e">
        <f t="shared" si="218"/>
        <v>#VALUE!</v>
      </c>
      <c r="DO58" s="271" t="e">
        <f t="shared" si="219"/>
        <v>#VALUE!</v>
      </c>
      <c r="DP58" s="271" t="e">
        <f t="shared" si="220"/>
        <v>#VALUE!</v>
      </c>
      <c r="DQ58" s="271" t="e">
        <f t="shared" si="221"/>
        <v>#VALUE!</v>
      </c>
      <c r="DR58" s="271" t="e">
        <f t="shared" si="222"/>
        <v>#VALUE!</v>
      </c>
      <c r="DS58" s="271" t="e">
        <f t="shared" si="223"/>
        <v>#VALUE!</v>
      </c>
      <c r="DT58" s="271" t="e">
        <f t="shared" si="224"/>
        <v>#VALUE!</v>
      </c>
      <c r="DU58" s="271" t="e">
        <f t="shared" si="225"/>
        <v>#VALUE!</v>
      </c>
      <c r="DV58" s="271" t="e">
        <f t="shared" si="226"/>
        <v>#VALUE!</v>
      </c>
      <c r="DW58" s="271" t="e">
        <f t="shared" si="227"/>
        <v>#VALUE!</v>
      </c>
      <c r="DX58" s="271" t="e">
        <f t="shared" si="228"/>
        <v>#VALUE!</v>
      </c>
      <c r="DY58" s="271" t="e">
        <f t="shared" si="229"/>
        <v>#VALUE!</v>
      </c>
      <c r="DZ58" s="271" t="e">
        <f t="shared" si="230"/>
        <v>#VALUE!</v>
      </c>
      <c r="EA58" s="271" t="e">
        <f t="shared" si="231"/>
        <v>#VALUE!</v>
      </c>
      <c r="EB58" s="271" t="e">
        <f t="shared" si="232"/>
        <v>#VALUE!</v>
      </c>
      <c r="EC58" s="271" t="e">
        <f t="shared" si="233"/>
        <v>#VALUE!</v>
      </c>
      <c r="ED58" s="271" t="e">
        <f t="shared" si="234"/>
        <v>#VALUE!</v>
      </c>
      <c r="EE58" s="271" t="e">
        <f t="shared" si="235"/>
        <v>#VALUE!</v>
      </c>
      <c r="EF58" s="271" t="e">
        <f t="shared" si="236"/>
        <v>#VALUE!</v>
      </c>
      <c r="EG58" s="271" t="e">
        <f t="shared" si="237"/>
        <v>#VALUE!</v>
      </c>
      <c r="EH58" s="271" t="e">
        <f t="shared" si="238"/>
        <v>#VALUE!</v>
      </c>
      <c r="EI58" s="338" t="e">
        <f t="shared" si="239"/>
        <v>#VALUE!</v>
      </c>
    </row>
    <row r="59" customHeight="1" ht="16.0">
      <c r="B59" s="323" t="s">
        <v>519</v>
      </c>
      <c r="C59" s="324" t="s">
        <v>519</v>
      </c>
      <c r="D59" s="325" t="s">
        <v>519</v>
      </c>
      <c r="E59" s="326" t="s">
        <v>519</v>
      </c>
      <c r="F59" s="146"/>
      <c r="G59" s="308" t="e">
        <f>IF(AND(P59&lt;&gt;"",E59="Live",D59="Opportunity"),RANK(P59,Current_Score,1)+COUNTIF(P$12:$P59,P59)-1,"")</f>
        <v>#VALUE!</v>
      </c>
      <c r="H59" s="309" t="e">
        <f>IF(AND(P59&lt;&gt;"",E59="Live",D59="Threat"),RANK(P59,Current_Score,0)+COUNTIF(P$12:$P59,P59)-1,"")</f>
        <v>#VALUE!</v>
      </c>
      <c r="I59" s="146"/>
      <c r="J59" s="323" t="s">
        <v>520</v>
      </c>
      <c r="K59" s="327" t="s">
        <v>521</v>
      </c>
      <c r="L59" s="327" t="s">
        <v>518</v>
      </c>
      <c r="M59" s="327" t="s">
        <v>519</v>
      </c>
      <c r="N59" s="328" t="e">
        <f t="shared" si="119"/>
        <v>#NAME?</v>
      </c>
      <c r="O59" s="271" t="e">
        <f>INDEX(Scale_Names,MAX(IF(K59="",0,MATCH(K59,Scale_Names,0)),IF(L59="",0,MATCH(L59,Scale_Names,0)),IF(M59=0,0,MATCH(M59,Scale_Names,0))),0)</f>
        <v>#NAME?</v>
      </c>
      <c r="P59" s="329" t="e">
        <f>IF(OR(J59="NIL",J59="",ISERROR(O59)),"",INDEX(PIG,MATCH(J59,PIG_Likelihood_Scale,0),MATCH(O59,PIG_Impact_Scale,0))*N59)</f>
        <v>#VALUE!</v>
      </c>
      <c r="Q59" s="146"/>
      <c r="R59" s="330" t="s">
        <v>607</v>
      </c>
      <c r="S59" s="331" t="s">
        <v>608</v>
      </c>
      <c r="T59" s="331" t="s">
        <v>609</v>
      </c>
      <c r="U59" s="332" t="e">
        <f t="shared" si="125"/>
        <v>#NAME?</v>
      </c>
      <c r="V59" s="146"/>
      <c r="W59" s="333" t="s">
        <v>610</v>
      </c>
      <c r="X59" s="146"/>
      <c r="Y59" s="320" t="s">
        <v>520</v>
      </c>
      <c r="Z59" s="271" t="s">
        <v>521</v>
      </c>
      <c r="AA59" s="271" t="s">
        <v>518</v>
      </c>
      <c r="AB59" s="271" t="s">
        <v>519</v>
      </c>
      <c r="AC59" s="328" t="e">
        <f t="shared" si="131"/>
        <v>#NAME?</v>
      </c>
      <c r="AD59" s="271" t="e">
        <f>INDEX(Scale_Names,MAX(IF(Z59="",0,MATCH(Z59,Scale_Names,0)),IF(AA59="",0,MATCH(AA59,Scale_Names,0)),IF(AB59=0,0,MATCH(AB59,Scale_Names,0))),0)</f>
        <v>#NAME?</v>
      </c>
      <c r="AE59" s="334" t="e">
        <f>IF(OR(Y59="NIL",ISERROR(AD59)),"",INDEX(PIG,MATCH(Y59,PIG_Likelihood_Scale,0),MATCH(AD59,PIG_Impact_Scale,0))*AC59)</f>
        <v>#VALUE!</v>
      </c>
      <c r="AF59" s="146"/>
      <c r="AG59" s="335" t="s">
        <v>607</v>
      </c>
      <c r="AH59" s="269" t="s">
        <v>608</v>
      </c>
      <c r="AI59" s="269" t="s">
        <v>609</v>
      </c>
      <c r="AJ59" s="336" t="e">
        <f t="shared" si="137"/>
        <v>#NAME?</v>
      </c>
      <c r="AK59" s="146"/>
      <c r="AL59" s="320" t="e">
        <f>IF(OR(J59="NIL",ISERROR(O59),E59&lt;&gt;Live),"",INDEX(Unique_PIG,MATCH(J59,PIG_Likelihood_Scale,0),MATCH(O59,PIG_Impact_Scale,0))*N59)</f>
        <v>#VALUE!</v>
      </c>
      <c r="AM59" s="271" t="e">
        <f t="shared" si="139"/>
        <v>#VALUE!</v>
      </c>
      <c r="AN59" s="271" t="e">
        <f t="shared" si="140"/>
        <v>#VALUE!</v>
      </c>
      <c r="AO59" s="271" t="e">
        <f t="shared" si="141"/>
        <v>#VALUE!</v>
      </c>
      <c r="AP59" s="271" t="e">
        <f t="shared" si="142"/>
        <v>#VALUE!</v>
      </c>
      <c r="AQ59" s="271" t="e">
        <f t="shared" si="143"/>
        <v>#VALUE!</v>
      </c>
      <c r="AR59" s="271" t="e">
        <f t="shared" si="144"/>
        <v>#VALUE!</v>
      </c>
      <c r="AS59" s="271" t="e">
        <f t="shared" si="145"/>
        <v>#VALUE!</v>
      </c>
      <c r="AT59" s="271" t="e">
        <f t="shared" si="146"/>
        <v>#VALUE!</v>
      </c>
      <c r="AU59" s="271" t="e">
        <f t="shared" si="147"/>
        <v>#VALUE!</v>
      </c>
      <c r="AV59" s="271" t="e">
        <f t="shared" si="148"/>
        <v>#VALUE!</v>
      </c>
      <c r="AW59" s="271" t="e">
        <f t="shared" si="149"/>
        <v>#VALUE!</v>
      </c>
      <c r="AX59" s="271" t="e">
        <f t="shared" si="150"/>
        <v>#VALUE!</v>
      </c>
      <c r="AY59" s="271" t="e">
        <f t="shared" si="151"/>
        <v>#VALUE!</v>
      </c>
      <c r="AZ59" s="271" t="e">
        <f t="shared" si="152"/>
        <v>#VALUE!</v>
      </c>
      <c r="BA59" s="271" t="e">
        <f t="shared" si="153"/>
        <v>#VALUE!</v>
      </c>
      <c r="BB59" s="271" t="e">
        <f t="shared" si="154"/>
        <v>#VALUE!</v>
      </c>
      <c r="BC59" s="271" t="e">
        <f t="shared" si="155"/>
        <v>#VALUE!</v>
      </c>
      <c r="BD59" s="271" t="e">
        <f t="shared" si="156"/>
        <v>#VALUE!</v>
      </c>
      <c r="BE59" s="271" t="e">
        <f t="shared" si="157"/>
        <v>#VALUE!</v>
      </c>
      <c r="BF59" s="271" t="e">
        <f t="shared" si="158"/>
        <v>#VALUE!</v>
      </c>
      <c r="BG59" s="271" t="e">
        <f t="shared" si="159"/>
        <v>#VALUE!</v>
      </c>
      <c r="BH59" s="271" t="e">
        <f t="shared" si="160"/>
        <v>#VALUE!</v>
      </c>
      <c r="BI59" s="271" t="e">
        <f t="shared" si="161"/>
        <v>#VALUE!</v>
      </c>
      <c r="BJ59" s="271" t="e">
        <f t="shared" si="162"/>
        <v>#VALUE!</v>
      </c>
      <c r="BK59" s="271" t="e">
        <f t="shared" si="163"/>
        <v>#VALUE!</v>
      </c>
      <c r="BL59" s="271" t="e">
        <f t="shared" si="164"/>
        <v>#VALUE!</v>
      </c>
      <c r="BM59" s="271" t="e">
        <f t="shared" si="165"/>
        <v>#VALUE!</v>
      </c>
      <c r="BN59" s="271" t="e">
        <f t="shared" si="166"/>
        <v>#VALUE!</v>
      </c>
      <c r="BO59" s="271" t="e">
        <f t="shared" si="167"/>
        <v>#VALUE!</v>
      </c>
      <c r="BP59" s="271" t="e">
        <f t="shared" si="168"/>
        <v>#VALUE!</v>
      </c>
      <c r="BQ59" s="271" t="e">
        <f t="shared" si="169"/>
        <v>#VALUE!</v>
      </c>
      <c r="BR59" s="271" t="e">
        <f t="shared" si="170"/>
        <v>#VALUE!</v>
      </c>
      <c r="BS59" s="271" t="e">
        <f t="shared" si="171"/>
        <v>#VALUE!</v>
      </c>
      <c r="BT59" s="271" t="e">
        <f t="shared" si="172"/>
        <v>#VALUE!</v>
      </c>
      <c r="BU59" s="271" t="e">
        <f t="shared" si="173"/>
        <v>#VALUE!</v>
      </c>
      <c r="BV59" s="271" t="e">
        <f t="shared" si="174"/>
        <v>#VALUE!</v>
      </c>
      <c r="BW59" s="271" t="e">
        <f t="shared" si="175"/>
        <v>#VALUE!</v>
      </c>
      <c r="BX59" s="271" t="e">
        <f t="shared" si="176"/>
        <v>#VALUE!</v>
      </c>
      <c r="BY59" s="271" t="e">
        <f t="shared" si="177"/>
        <v>#VALUE!</v>
      </c>
      <c r="BZ59" s="271" t="e">
        <f t="shared" si="178"/>
        <v>#VALUE!</v>
      </c>
      <c r="CA59" s="271" t="e">
        <f t="shared" si="179"/>
        <v>#VALUE!</v>
      </c>
      <c r="CB59" s="271" t="e">
        <f t="shared" si="180"/>
        <v>#VALUE!</v>
      </c>
      <c r="CC59" s="271" t="e">
        <f t="shared" si="181"/>
        <v>#VALUE!</v>
      </c>
      <c r="CD59" s="271" t="e">
        <f t="shared" si="182"/>
        <v>#VALUE!</v>
      </c>
      <c r="CE59" s="271" t="e">
        <f t="shared" si="183"/>
        <v>#VALUE!</v>
      </c>
      <c r="CF59" s="271" t="e">
        <f t="shared" si="184"/>
        <v>#VALUE!</v>
      </c>
      <c r="CG59" s="271" t="e">
        <f t="shared" si="185"/>
        <v>#VALUE!</v>
      </c>
      <c r="CH59" s="271" t="e">
        <f t="shared" si="186"/>
        <v>#VALUE!</v>
      </c>
      <c r="CI59" s="271" t="e">
        <f t="shared" si="187"/>
        <v>#VALUE!</v>
      </c>
      <c r="CJ59" s="156" t="e">
        <f t="shared" si="188"/>
        <v>#VALUE!</v>
      </c>
      <c r="CK59" s="337" t="e">
        <f>IF(OR(Y59="NIL",ISERROR(AD59),E59&lt;&gt;Live),"",INDEX(Unique_PIG,MATCH(Y59,PIG_Likelihood_Scale,0),MATCH(AD59,PIG_Impact_Scale,0))*AC59)</f>
        <v>#VALUE!</v>
      </c>
      <c r="CL59" s="271" t="e">
        <f t="shared" si="190"/>
        <v>#VALUE!</v>
      </c>
      <c r="CM59" s="271" t="e">
        <f t="shared" si="191"/>
        <v>#VALUE!</v>
      </c>
      <c r="CN59" s="271" t="e">
        <f t="shared" si="192"/>
        <v>#VALUE!</v>
      </c>
      <c r="CO59" s="271" t="e">
        <f t="shared" si="193"/>
        <v>#VALUE!</v>
      </c>
      <c r="CP59" s="271" t="e">
        <f t="shared" si="194"/>
        <v>#VALUE!</v>
      </c>
      <c r="CQ59" s="271" t="e">
        <f t="shared" si="195"/>
        <v>#VALUE!</v>
      </c>
      <c r="CR59" s="271" t="e">
        <f t="shared" si="196"/>
        <v>#VALUE!</v>
      </c>
      <c r="CS59" s="271" t="e">
        <f t="shared" si="197"/>
        <v>#VALUE!</v>
      </c>
      <c r="CT59" s="271" t="e">
        <f t="shared" si="198"/>
        <v>#VALUE!</v>
      </c>
      <c r="CU59" s="271" t="e">
        <f t="shared" si="199"/>
        <v>#VALUE!</v>
      </c>
      <c r="CV59" s="271" t="e">
        <f t="shared" si="200"/>
        <v>#VALUE!</v>
      </c>
      <c r="CW59" s="271" t="e">
        <f t="shared" si="201"/>
        <v>#VALUE!</v>
      </c>
      <c r="CX59" s="271" t="e">
        <f t="shared" si="202"/>
        <v>#VALUE!</v>
      </c>
      <c r="CY59" s="271" t="e">
        <f t="shared" si="203"/>
        <v>#VALUE!</v>
      </c>
      <c r="CZ59" s="271" t="e">
        <f t="shared" si="204"/>
        <v>#VALUE!</v>
      </c>
      <c r="DA59" s="271" t="e">
        <f t="shared" si="205"/>
        <v>#VALUE!</v>
      </c>
      <c r="DB59" s="271" t="e">
        <f t="shared" si="206"/>
        <v>#VALUE!</v>
      </c>
      <c r="DC59" s="271" t="e">
        <f t="shared" si="207"/>
        <v>#VALUE!</v>
      </c>
      <c r="DD59" s="271" t="e">
        <f t="shared" si="208"/>
        <v>#VALUE!</v>
      </c>
      <c r="DE59" s="271" t="e">
        <f t="shared" si="209"/>
        <v>#VALUE!</v>
      </c>
      <c r="DF59" s="271" t="e">
        <f t="shared" si="210"/>
        <v>#VALUE!</v>
      </c>
      <c r="DG59" s="271" t="e">
        <f t="shared" si="211"/>
        <v>#VALUE!</v>
      </c>
      <c r="DH59" s="271" t="e">
        <f t="shared" si="212"/>
        <v>#VALUE!</v>
      </c>
      <c r="DI59" s="271" t="e">
        <f t="shared" si="213"/>
        <v>#VALUE!</v>
      </c>
      <c r="DJ59" s="271" t="e">
        <f t="shared" si="214"/>
        <v>#VALUE!</v>
      </c>
      <c r="DK59" s="271" t="e">
        <f t="shared" si="215"/>
        <v>#VALUE!</v>
      </c>
      <c r="DL59" s="271" t="e">
        <f t="shared" si="216"/>
        <v>#VALUE!</v>
      </c>
      <c r="DM59" s="271" t="e">
        <f t="shared" si="217"/>
        <v>#VALUE!</v>
      </c>
      <c r="DN59" s="271" t="e">
        <f t="shared" si="218"/>
        <v>#VALUE!</v>
      </c>
      <c r="DO59" s="271" t="e">
        <f t="shared" si="219"/>
        <v>#VALUE!</v>
      </c>
      <c r="DP59" s="271" t="e">
        <f t="shared" si="220"/>
        <v>#VALUE!</v>
      </c>
      <c r="DQ59" s="271" t="e">
        <f t="shared" si="221"/>
        <v>#VALUE!</v>
      </c>
      <c r="DR59" s="271" t="e">
        <f t="shared" si="222"/>
        <v>#VALUE!</v>
      </c>
      <c r="DS59" s="271" t="e">
        <f t="shared" si="223"/>
        <v>#VALUE!</v>
      </c>
      <c r="DT59" s="271" t="e">
        <f t="shared" si="224"/>
        <v>#VALUE!</v>
      </c>
      <c r="DU59" s="271" t="e">
        <f t="shared" si="225"/>
        <v>#VALUE!</v>
      </c>
      <c r="DV59" s="271" t="e">
        <f t="shared" si="226"/>
        <v>#VALUE!</v>
      </c>
      <c r="DW59" s="271" t="e">
        <f t="shared" si="227"/>
        <v>#VALUE!</v>
      </c>
      <c r="DX59" s="271" t="e">
        <f t="shared" si="228"/>
        <v>#VALUE!</v>
      </c>
      <c r="DY59" s="271" t="e">
        <f t="shared" si="229"/>
        <v>#VALUE!</v>
      </c>
      <c r="DZ59" s="271" t="e">
        <f t="shared" si="230"/>
        <v>#VALUE!</v>
      </c>
      <c r="EA59" s="271" t="e">
        <f t="shared" si="231"/>
        <v>#VALUE!</v>
      </c>
      <c r="EB59" s="271" t="e">
        <f t="shared" si="232"/>
        <v>#VALUE!</v>
      </c>
      <c r="EC59" s="271" t="e">
        <f t="shared" si="233"/>
        <v>#VALUE!</v>
      </c>
      <c r="ED59" s="271" t="e">
        <f t="shared" si="234"/>
        <v>#VALUE!</v>
      </c>
      <c r="EE59" s="271" t="e">
        <f t="shared" si="235"/>
        <v>#VALUE!</v>
      </c>
      <c r="EF59" s="271" t="e">
        <f t="shared" si="236"/>
        <v>#VALUE!</v>
      </c>
      <c r="EG59" s="271" t="e">
        <f t="shared" si="237"/>
        <v>#VALUE!</v>
      </c>
      <c r="EH59" s="271" t="e">
        <f t="shared" si="238"/>
        <v>#VALUE!</v>
      </c>
      <c r="EI59" s="338" t="e">
        <f t="shared" si="239"/>
        <v>#VALUE!</v>
      </c>
    </row>
    <row r="60" customHeight="1" ht="16.0">
      <c r="B60" s="323" t="s">
        <v>519</v>
      </c>
      <c r="C60" s="324" t="s">
        <v>519</v>
      </c>
      <c r="D60" s="325" t="s">
        <v>519</v>
      </c>
      <c r="E60" s="326" t="s">
        <v>519</v>
      </c>
      <c r="F60" s="146"/>
      <c r="G60" s="308" t="e">
        <f>IF(AND(P60&lt;&gt;"",E60="Live",D60="Opportunity"),RANK(P60,Current_Score,1)+COUNTIF(P$12:$P60,P60)-1,"")</f>
        <v>#VALUE!</v>
      </c>
      <c r="H60" s="309" t="e">
        <f>IF(AND(P60&lt;&gt;"",E60="Live",D60="Threat"),RANK(P60,Current_Score,0)+COUNTIF(P$12:$P60,P60)-1,"")</f>
        <v>#VALUE!</v>
      </c>
      <c r="I60" s="146"/>
      <c r="J60" s="323" t="s">
        <v>520</v>
      </c>
      <c r="K60" s="327" t="s">
        <v>521</v>
      </c>
      <c r="L60" s="327" t="s">
        <v>518</v>
      </c>
      <c r="M60" s="327" t="s">
        <v>519</v>
      </c>
      <c r="N60" s="328" t="e">
        <f t="shared" si="119"/>
        <v>#NAME?</v>
      </c>
      <c r="O60" s="271" t="e">
        <f>INDEX(Scale_Names,MAX(IF(K60="",0,MATCH(K60,Scale_Names,0)),IF(L60="",0,MATCH(L60,Scale_Names,0)),IF(M60=0,0,MATCH(M60,Scale_Names,0))),0)</f>
        <v>#NAME?</v>
      </c>
      <c r="P60" s="329" t="e">
        <f>IF(OR(J60="NIL",J60="",ISERROR(O60)),"",INDEX(PIG,MATCH(J60,PIG_Likelihood_Scale,0),MATCH(O60,PIG_Impact_Scale,0))*N60)</f>
        <v>#VALUE!</v>
      </c>
      <c r="Q60" s="146"/>
      <c r="R60" s="330" t="s">
        <v>611</v>
      </c>
      <c r="S60" s="331" t="s">
        <v>612</v>
      </c>
      <c r="T60" s="331" t="s">
        <v>613</v>
      </c>
      <c r="U60" s="332" t="e">
        <f t="shared" si="125"/>
        <v>#NAME?</v>
      </c>
      <c r="V60" s="146"/>
      <c r="W60" s="333" t="s">
        <v>614</v>
      </c>
      <c r="X60" s="146"/>
      <c r="Y60" s="320" t="s">
        <v>520</v>
      </c>
      <c r="Z60" s="271" t="s">
        <v>521</v>
      </c>
      <c r="AA60" s="271" t="s">
        <v>518</v>
      </c>
      <c r="AB60" s="271" t="s">
        <v>519</v>
      </c>
      <c r="AC60" s="328" t="e">
        <f t="shared" si="131"/>
        <v>#NAME?</v>
      </c>
      <c r="AD60" s="271" t="e">
        <f>INDEX(Scale_Names,MAX(IF(Z60="",0,MATCH(Z60,Scale_Names,0)),IF(AA60="",0,MATCH(AA60,Scale_Names,0)),IF(AB60=0,0,MATCH(AB60,Scale_Names,0))),0)</f>
        <v>#NAME?</v>
      </c>
      <c r="AE60" s="334" t="e">
        <f>IF(OR(Y60="NIL",ISERROR(AD60)),"",INDEX(PIG,MATCH(Y60,PIG_Likelihood_Scale,0),MATCH(AD60,PIG_Impact_Scale,0))*AC60)</f>
        <v>#VALUE!</v>
      </c>
      <c r="AF60" s="146"/>
      <c r="AG60" s="335" t="s">
        <v>611</v>
      </c>
      <c r="AH60" s="269" t="s">
        <v>612</v>
      </c>
      <c r="AI60" s="269" t="s">
        <v>613</v>
      </c>
      <c r="AJ60" s="336" t="e">
        <f t="shared" si="137"/>
        <v>#NAME?</v>
      </c>
      <c r="AK60" s="146"/>
      <c r="AL60" s="320" t="e">
        <f>IF(OR(J60="NIL",ISERROR(O60),E60&lt;&gt;Live),"",INDEX(Unique_PIG,MATCH(J60,PIG_Likelihood_Scale,0),MATCH(O60,PIG_Impact_Scale,0))*N60)</f>
        <v>#VALUE!</v>
      </c>
      <c r="AM60" s="271" t="e">
        <f t="shared" si="139"/>
        <v>#VALUE!</v>
      </c>
      <c r="AN60" s="271" t="e">
        <f t="shared" si="140"/>
        <v>#VALUE!</v>
      </c>
      <c r="AO60" s="271" t="e">
        <f t="shared" si="141"/>
        <v>#VALUE!</v>
      </c>
      <c r="AP60" s="271" t="e">
        <f t="shared" si="142"/>
        <v>#VALUE!</v>
      </c>
      <c r="AQ60" s="271" t="e">
        <f t="shared" si="143"/>
        <v>#VALUE!</v>
      </c>
      <c r="AR60" s="271" t="e">
        <f t="shared" si="144"/>
        <v>#VALUE!</v>
      </c>
      <c r="AS60" s="271" t="e">
        <f t="shared" si="145"/>
        <v>#VALUE!</v>
      </c>
      <c r="AT60" s="271" t="e">
        <f t="shared" si="146"/>
        <v>#VALUE!</v>
      </c>
      <c r="AU60" s="271" t="e">
        <f t="shared" si="147"/>
        <v>#VALUE!</v>
      </c>
      <c r="AV60" s="271" t="e">
        <f t="shared" si="148"/>
        <v>#VALUE!</v>
      </c>
      <c r="AW60" s="271" t="e">
        <f t="shared" si="149"/>
        <v>#VALUE!</v>
      </c>
      <c r="AX60" s="271" t="e">
        <f t="shared" si="150"/>
        <v>#VALUE!</v>
      </c>
      <c r="AY60" s="271" t="e">
        <f t="shared" si="151"/>
        <v>#VALUE!</v>
      </c>
      <c r="AZ60" s="271" t="e">
        <f t="shared" si="152"/>
        <v>#VALUE!</v>
      </c>
      <c r="BA60" s="271" t="e">
        <f t="shared" si="153"/>
        <v>#VALUE!</v>
      </c>
      <c r="BB60" s="271" t="e">
        <f t="shared" si="154"/>
        <v>#VALUE!</v>
      </c>
      <c r="BC60" s="271" t="e">
        <f t="shared" si="155"/>
        <v>#VALUE!</v>
      </c>
      <c r="BD60" s="271" t="e">
        <f t="shared" si="156"/>
        <v>#VALUE!</v>
      </c>
      <c r="BE60" s="271" t="e">
        <f t="shared" si="157"/>
        <v>#VALUE!</v>
      </c>
      <c r="BF60" s="271" t="e">
        <f t="shared" si="158"/>
        <v>#VALUE!</v>
      </c>
      <c r="BG60" s="271" t="e">
        <f t="shared" si="159"/>
        <v>#VALUE!</v>
      </c>
      <c r="BH60" s="271" t="e">
        <f t="shared" si="160"/>
        <v>#VALUE!</v>
      </c>
      <c r="BI60" s="271" t="e">
        <f t="shared" si="161"/>
        <v>#VALUE!</v>
      </c>
      <c r="BJ60" s="271" t="e">
        <f t="shared" si="162"/>
        <v>#VALUE!</v>
      </c>
      <c r="BK60" s="271" t="e">
        <f t="shared" si="163"/>
        <v>#VALUE!</v>
      </c>
      <c r="BL60" s="271" t="e">
        <f t="shared" si="164"/>
        <v>#VALUE!</v>
      </c>
      <c r="BM60" s="271" t="e">
        <f t="shared" si="165"/>
        <v>#VALUE!</v>
      </c>
      <c r="BN60" s="271" t="e">
        <f t="shared" si="166"/>
        <v>#VALUE!</v>
      </c>
      <c r="BO60" s="271" t="e">
        <f t="shared" si="167"/>
        <v>#VALUE!</v>
      </c>
      <c r="BP60" s="271" t="e">
        <f t="shared" si="168"/>
        <v>#VALUE!</v>
      </c>
      <c r="BQ60" s="271" t="e">
        <f t="shared" si="169"/>
        <v>#VALUE!</v>
      </c>
      <c r="BR60" s="271" t="e">
        <f t="shared" si="170"/>
        <v>#VALUE!</v>
      </c>
      <c r="BS60" s="271" t="e">
        <f t="shared" si="171"/>
        <v>#VALUE!</v>
      </c>
      <c r="BT60" s="271" t="e">
        <f t="shared" si="172"/>
        <v>#VALUE!</v>
      </c>
      <c r="BU60" s="271" t="e">
        <f t="shared" si="173"/>
        <v>#VALUE!</v>
      </c>
      <c r="BV60" s="271" t="e">
        <f t="shared" si="174"/>
        <v>#VALUE!</v>
      </c>
      <c r="BW60" s="271" t="e">
        <f t="shared" si="175"/>
        <v>#VALUE!</v>
      </c>
      <c r="BX60" s="271" t="e">
        <f t="shared" si="176"/>
        <v>#VALUE!</v>
      </c>
      <c r="BY60" s="271" t="e">
        <f t="shared" si="177"/>
        <v>#VALUE!</v>
      </c>
      <c r="BZ60" s="271" t="e">
        <f t="shared" si="178"/>
        <v>#VALUE!</v>
      </c>
      <c r="CA60" s="271" t="e">
        <f t="shared" si="179"/>
        <v>#VALUE!</v>
      </c>
      <c r="CB60" s="271" t="e">
        <f t="shared" si="180"/>
        <v>#VALUE!</v>
      </c>
      <c r="CC60" s="271" t="e">
        <f t="shared" si="181"/>
        <v>#VALUE!</v>
      </c>
      <c r="CD60" s="271" t="e">
        <f t="shared" si="182"/>
        <v>#VALUE!</v>
      </c>
      <c r="CE60" s="271" t="e">
        <f t="shared" si="183"/>
        <v>#VALUE!</v>
      </c>
      <c r="CF60" s="271" t="e">
        <f t="shared" si="184"/>
        <v>#VALUE!</v>
      </c>
      <c r="CG60" s="271" t="e">
        <f t="shared" si="185"/>
        <v>#VALUE!</v>
      </c>
      <c r="CH60" s="271" t="e">
        <f t="shared" si="186"/>
        <v>#VALUE!</v>
      </c>
      <c r="CI60" s="271" t="e">
        <f t="shared" si="187"/>
        <v>#VALUE!</v>
      </c>
      <c r="CJ60" s="156" t="e">
        <f t="shared" si="188"/>
        <v>#VALUE!</v>
      </c>
      <c r="CK60" s="337" t="e">
        <f>IF(OR(Y60="NIL",ISERROR(AD60),E60&lt;&gt;Live),"",INDEX(Unique_PIG,MATCH(Y60,PIG_Likelihood_Scale,0),MATCH(AD60,PIG_Impact_Scale,0))*AC60)</f>
        <v>#VALUE!</v>
      </c>
      <c r="CL60" s="271" t="e">
        <f t="shared" si="190"/>
        <v>#VALUE!</v>
      </c>
      <c r="CM60" s="271" t="e">
        <f t="shared" si="191"/>
        <v>#VALUE!</v>
      </c>
      <c r="CN60" s="271" t="e">
        <f t="shared" si="192"/>
        <v>#VALUE!</v>
      </c>
      <c r="CO60" s="271" t="e">
        <f t="shared" si="193"/>
        <v>#VALUE!</v>
      </c>
      <c r="CP60" s="271" t="e">
        <f t="shared" si="194"/>
        <v>#VALUE!</v>
      </c>
      <c r="CQ60" s="271" t="e">
        <f t="shared" si="195"/>
        <v>#VALUE!</v>
      </c>
      <c r="CR60" s="271" t="e">
        <f t="shared" si="196"/>
        <v>#VALUE!</v>
      </c>
      <c r="CS60" s="271" t="e">
        <f t="shared" si="197"/>
        <v>#VALUE!</v>
      </c>
      <c r="CT60" s="271" t="e">
        <f t="shared" si="198"/>
        <v>#VALUE!</v>
      </c>
      <c r="CU60" s="271" t="e">
        <f t="shared" si="199"/>
        <v>#VALUE!</v>
      </c>
      <c r="CV60" s="271" t="e">
        <f t="shared" si="200"/>
        <v>#VALUE!</v>
      </c>
      <c r="CW60" s="271" t="e">
        <f t="shared" si="201"/>
        <v>#VALUE!</v>
      </c>
      <c r="CX60" s="271" t="e">
        <f t="shared" si="202"/>
        <v>#VALUE!</v>
      </c>
      <c r="CY60" s="271" t="e">
        <f t="shared" si="203"/>
        <v>#VALUE!</v>
      </c>
      <c r="CZ60" s="271" t="e">
        <f t="shared" si="204"/>
        <v>#VALUE!</v>
      </c>
      <c r="DA60" s="271" t="e">
        <f t="shared" si="205"/>
        <v>#VALUE!</v>
      </c>
      <c r="DB60" s="271" t="e">
        <f t="shared" si="206"/>
        <v>#VALUE!</v>
      </c>
      <c r="DC60" s="271" t="e">
        <f t="shared" si="207"/>
        <v>#VALUE!</v>
      </c>
      <c r="DD60" s="271" t="e">
        <f t="shared" si="208"/>
        <v>#VALUE!</v>
      </c>
      <c r="DE60" s="271" t="e">
        <f t="shared" si="209"/>
        <v>#VALUE!</v>
      </c>
      <c r="DF60" s="271" t="e">
        <f t="shared" si="210"/>
        <v>#VALUE!</v>
      </c>
      <c r="DG60" s="271" t="e">
        <f t="shared" si="211"/>
        <v>#VALUE!</v>
      </c>
      <c r="DH60" s="271" t="e">
        <f t="shared" si="212"/>
        <v>#VALUE!</v>
      </c>
      <c r="DI60" s="271" t="e">
        <f t="shared" si="213"/>
        <v>#VALUE!</v>
      </c>
      <c r="DJ60" s="271" t="e">
        <f t="shared" si="214"/>
        <v>#VALUE!</v>
      </c>
      <c r="DK60" s="271" t="e">
        <f t="shared" si="215"/>
        <v>#VALUE!</v>
      </c>
      <c r="DL60" s="271" t="e">
        <f t="shared" si="216"/>
        <v>#VALUE!</v>
      </c>
      <c r="DM60" s="271" t="e">
        <f t="shared" si="217"/>
        <v>#VALUE!</v>
      </c>
      <c r="DN60" s="271" t="e">
        <f t="shared" si="218"/>
        <v>#VALUE!</v>
      </c>
      <c r="DO60" s="271" t="e">
        <f t="shared" si="219"/>
        <v>#VALUE!</v>
      </c>
      <c r="DP60" s="271" t="e">
        <f t="shared" si="220"/>
        <v>#VALUE!</v>
      </c>
      <c r="DQ60" s="271" t="e">
        <f t="shared" si="221"/>
        <v>#VALUE!</v>
      </c>
      <c r="DR60" s="271" t="e">
        <f t="shared" si="222"/>
        <v>#VALUE!</v>
      </c>
      <c r="DS60" s="271" t="e">
        <f t="shared" si="223"/>
        <v>#VALUE!</v>
      </c>
      <c r="DT60" s="271" t="e">
        <f t="shared" si="224"/>
        <v>#VALUE!</v>
      </c>
      <c r="DU60" s="271" t="e">
        <f t="shared" si="225"/>
        <v>#VALUE!</v>
      </c>
      <c r="DV60" s="271" t="e">
        <f t="shared" si="226"/>
        <v>#VALUE!</v>
      </c>
      <c r="DW60" s="271" t="e">
        <f t="shared" si="227"/>
        <v>#VALUE!</v>
      </c>
      <c r="DX60" s="271" t="e">
        <f t="shared" si="228"/>
        <v>#VALUE!</v>
      </c>
      <c r="DY60" s="271" t="e">
        <f t="shared" si="229"/>
        <v>#VALUE!</v>
      </c>
      <c r="DZ60" s="271" t="e">
        <f t="shared" si="230"/>
        <v>#VALUE!</v>
      </c>
      <c r="EA60" s="271" t="e">
        <f t="shared" si="231"/>
        <v>#VALUE!</v>
      </c>
      <c r="EB60" s="271" t="e">
        <f t="shared" si="232"/>
        <v>#VALUE!</v>
      </c>
      <c r="EC60" s="271" t="e">
        <f t="shared" si="233"/>
        <v>#VALUE!</v>
      </c>
      <c r="ED60" s="271" t="e">
        <f t="shared" si="234"/>
        <v>#VALUE!</v>
      </c>
      <c r="EE60" s="271" t="e">
        <f t="shared" si="235"/>
        <v>#VALUE!</v>
      </c>
      <c r="EF60" s="271" t="e">
        <f t="shared" si="236"/>
        <v>#VALUE!</v>
      </c>
      <c r="EG60" s="271" t="e">
        <f t="shared" si="237"/>
        <v>#VALUE!</v>
      </c>
      <c r="EH60" s="271" t="e">
        <f t="shared" si="238"/>
        <v>#VALUE!</v>
      </c>
      <c r="EI60" s="338" t="e">
        <f t="shared" si="239"/>
        <v>#VALUE!</v>
      </c>
    </row>
    <row r="61" customHeight="1" ht="16.0">
      <c r="B61" s="323" t="s">
        <v>519</v>
      </c>
      <c r="C61" s="324" t="s">
        <v>519</v>
      </c>
      <c r="D61" s="325" t="s">
        <v>519</v>
      </c>
      <c r="E61" s="326" t="s">
        <v>519</v>
      </c>
      <c r="F61" s="146"/>
      <c r="G61" s="308" t="e">
        <f>IF(AND(P61&lt;&gt;"",E61="Live",D61="Opportunity"),RANK(P61,Current_Score,1)+COUNTIF(P$12:$P61,P61)-1,"")</f>
        <v>#VALUE!</v>
      </c>
      <c r="H61" s="309" t="e">
        <f>IF(AND(P61&lt;&gt;"",E61="Live",D61="Threat"),RANK(P61,Current_Score,0)+COUNTIF(P$12:$P61,P61)-1,"")</f>
        <v>#VALUE!</v>
      </c>
      <c r="I61" s="146"/>
      <c r="J61" s="323" t="s">
        <v>520</v>
      </c>
      <c r="K61" s="327" t="s">
        <v>521</v>
      </c>
      <c r="L61" s="327" t="s">
        <v>518</v>
      </c>
      <c r="M61" s="327" t="s">
        <v>519</v>
      </c>
      <c r="N61" s="328" t="e">
        <f t="shared" si="119"/>
        <v>#NAME?</v>
      </c>
      <c r="O61" s="271" t="e">
        <f>INDEX(Scale_Names,MAX(IF(K61="",0,MATCH(K61,Scale_Names,0)),IF(L61="",0,MATCH(L61,Scale_Names,0)),IF(M61=0,0,MATCH(M61,Scale_Names,0))),0)</f>
        <v>#NAME?</v>
      </c>
      <c r="P61" s="329" t="e">
        <f>IF(OR(J61="NIL",J61="",ISERROR(O61)),"",INDEX(PIG,MATCH(J61,PIG_Likelihood_Scale,0),MATCH(O61,PIG_Impact_Scale,0))*N61)</f>
        <v>#VALUE!</v>
      </c>
      <c r="Q61" s="146"/>
      <c r="R61" s="330" t="s">
        <v>615</v>
      </c>
      <c r="S61" s="331" t="s">
        <v>616</v>
      </c>
      <c r="T61" s="331" t="s">
        <v>617</v>
      </c>
      <c r="U61" s="332" t="e">
        <f t="shared" si="125"/>
        <v>#NAME?</v>
      </c>
      <c r="V61" s="146"/>
      <c r="W61" s="333" t="s">
        <v>618</v>
      </c>
      <c r="X61" s="146"/>
      <c r="Y61" s="320" t="s">
        <v>520</v>
      </c>
      <c r="Z61" s="271" t="s">
        <v>521</v>
      </c>
      <c r="AA61" s="271" t="s">
        <v>518</v>
      </c>
      <c r="AB61" s="271" t="s">
        <v>519</v>
      </c>
      <c r="AC61" s="328" t="e">
        <f t="shared" si="131"/>
        <v>#NAME?</v>
      </c>
      <c r="AD61" s="271" t="e">
        <f>INDEX(Scale_Names,MAX(IF(Z61="",0,MATCH(Z61,Scale_Names,0)),IF(AA61="",0,MATCH(AA61,Scale_Names,0)),IF(AB61=0,0,MATCH(AB61,Scale_Names,0))),0)</f>
        <v>#NAME?</v>
      </c>
      <c r="AE61" s="334" t="e">
        <f>IF(OR(Y61="NIL",ISERROR(AD61)),"",INDEX(PIG,MATCH(Y61,PIG_Likelihood_Scale,0),MATCH(AD61,PIG_Impact_Scale,0))*AC61)</f>
        <v>#VALUE!</v>
      </c>
      <c r="AF61" s="146"/>
      <c r="AG61" s="335" t="s">
        <v>615</v>
      </c>
      <c r="AH61" s="269" t="s">
        <v>616</v>
      </c>
      <c r="AI61" s="269" t="s">
        <v>617</v>
      </c>
      <c r="AJ61" s="336" t="e">
        <f t="shared" si="137"/>
        <v>#NAME?</v>
      </c>
      <c r="AK61" s="146"/>
      <c r="AL61" s="320" t="e">
        <f>IF(OR(J61="NIL",ISERROR(O61),E61&lt;&gt;Live),"",INDEX(Unique_PIG,MATCH(J61,PIG_Likelihood_Scale,0),MATCH(O61,PIG_Impact_Scale,0))*N61)</f>
        <v>#VALUE!</v>
      </c>
      <c r="AM61" s="271" t="e">
        <f t="shared" si="139"/>
        <v>#VALUE!</v>
      </c>
      <c r="AN61" s="271" t="e">
        <f t="shared" si="140"/>
        <v>#VALUE!</v>
      </c>
      <c r="AO61" s="271" t="e">
        <f t="shared" si="141"/>
        <v>#VALUE!</v>
      </c>
      <c r="AP61" s="271" t="e">
        <f t="shared" si="142"/>
        <v>#VALUE!</v>
      </c>
      <c r="AQ61" s="271" t="e">
        <f t="shared" si="143"/>
        <v>#VALUE!</v>
      </c>
      <c r="AR61" s="271" t="e">
        <f t="shared" si="144"/>
        <v>#VALUE!</v>
      </c>
      <c r="AS61" s="271" t="e">
        <f t="shared" si="145"/>
        <v>#VALUE!</v>
      </c>
      <c r="AT61" s="271" t="e">
        <f t="shared" si="146"/>
        <v>#VALUE!</v>
      </c>
      <c r="AU61" s="271" t="e">
        <f t="shared" si="147"/>
        <v>#VALUE!</v>
      </c>
      <c r="AV61" s="271" t="e">
        <f t="shared" si="148"/>
        <v>#VALUE!</v>
      </c>
      <c r="AW61" s="271" t="e">
        <f t="shared" si="149"/>
        <v>#VALUE!</v>
      </c>
      <c r="AX61" s="271" t="e">
        <f t="shared" si="150"/>
        <v>#VALUE!</v>
      </c>
      <c r="AY61" s="271" t="e">
        <f t="shared" si="151"/>
        <v>#VALUE!</v>
      </c>
      <c r="AZ61" s="271" t="e">
        <f t="shared" si="152"/>
        <v>#VALUE!</v>
      </c>
      <c r="BA61" s="271" t="e">
        <f t="shared" si="153"/>
        <v>#VALUE!</v>
      </c>
      <c r="BB61" s="271" t="e">
        <f t="shared" si="154"/>
        <v>#VALUE!</v>
      </c>
      <c r="BC61" s="271" t="e">
        <f t="shared" si="155"/>
        <v>#VALUE!</v>
      </c>
      <c r="BD61" s="271" t="e">
        <f t="shared" si="156"/>
        <v>#VALUE!</v>
      </c>
      <c r="BE61" s="271" t="e">
        <f t="shared" si="157"/>
        <v>#VALUE!</v>
      </c>
      <c r="BF61" s="271" t="e">
        <f t="shared" si="158"/>
        <v>#VALUE!</v>
      </c>
      <c r="BG61" s="271" t="e">
        <f t="shared" si="159"/>
        <v>#VALUE!</v>
      </c>
      <c r="BH61" s="271" t="e">
        <f t="shared" si="160"/>
        <v>#VALUE!</v>
      </c>
      <c r="BI61" s="271" t="e">
        <f t="shared" si="161"/>
        <v>#VALUE!</v>
      </c>
      <c r="BJ61" s="271" t="e">
        <f t="shared" si="162"/>
        <v>#VALUE!</v>
      </c>
      <c r="BK61" s="271" t="e">
        <f t="shared" si="163"/>
        <v>#VALUE!</v>
      </c>
      <c r="BL61" s="271" t="e">
        <f t="shared" si="164"/>
        <v>#VALUE!</v>
      </c>
      <c r="BM61" s="271" t="e">
        <f t="shared" si="165"/>
        <v>#VALUE!</v>
      </c>
      <c r="BN61" s="271" t="e">
        <f t="shared" si="166"/>
        <v>#VALUE!</v>
      </c>
      <c r="BO61" s="271" t="e">
        <f t="shared" si="167"/>
        <v>#VALUE!</v>
      </c>
      <c r="BP61" s="271" t="e">
        <f t="shared" si="168"/>
        <v>#VALUE!</v>
      </c>
      <c r="BQ61" s="271" t="e">
        <f t="shared" si="169"/>
        <v>#VALUE!</v>
      </c>
      <c r="BR61" s="271" t="e">
        <f t="shared" si="170"/>
        <v>#VALUE!</v>
      </c>
      <c r="BS61" s="271" t="e">
        <f t="shared" si="171"/>
        <v>#VALUE!</v>
      </c>
      <c r="BT61" s="271" t="e">
        <f t="shared" si="172"/>
        <v>#VALUE!</v>
      </c>
      <c r="BU61" s="271" t="e">
        <f t="shared" si="173"/>
        <v>#VALUE!</v>
      </c>
      <c r="BV61" s="271" t="e">
        <f t="shared" si="174"/>
        <v>#VALUE!</v>
      </c>
      <c r="BW61" s="271" t="e">
        <f t="shared" si="175"/>
        <v>#VALUE!</v>
      </c>
      <c r="BX61" s="271" t="e">
        <f t="shared" si="176"/>
        <v>#VALUE!</v>
      </c>
      <c r="BY61" s="271" t="e">
        <f t="shared" si="177"/>
        <v>#VALUE!</v>
      </c>
      <c r="BZ61" s="271" t="e">
        <f t="shared" si="178"/>
        <v>#VALUE!</v>
      </c>
      <c r="CA61" s="271" t="e">
        <f t="shared" si="179"/>
        <v>#VALUE!</v>
      </c>
      <c r="CB61" s="271" t="e">
        <f t="shared" si="180"/>
        <v>#VALUE!</v>
      </c>
      <c r="CC61" s="271" t="e">
        <f t="shared" si="181"/>
        <v>#VALUE!</v>
      </c>
      <c r="CD61" s="271" t="e">
        <f t="shared" si="182"/>
        <v>#VALUE!</v>
      </c>
      <c r="CE61" s="271" t="e">
        <f t="shared" si="183"/>
        <v>#VALUE!</v>
      </c>
      <c r="CF61" s="271" t="e">
        <f t="shared" si="184"/>
        <v>#VALUE!</v>
      </c>
      <c r="CG61" s="271" t="e">
        <f t="shared" si="185"/>
        <v>#VALUE!</v>
      </c>
      <c r="CH61" s="271" t="e">
        <f t="shared" si="186"/>
        <v>#VALUE!</v>
      </c>
      <c r="CI61" s="271" t="e">
        <f t="shared" si="187"/>
        <v>#VALUE!</v>
      </c>
      <c r="CJ61" s="156" t="e">
        <f t="shared" si="188"/>
        <v>#VALUE!</v>
      </c>
      <c r="CK61" s="337" t="e">
        <f>IF(OR(Y61="NIL",ISERROR(AD61),E61&lt;&gt;Live),"",INDEX(Unique_PIG,MATCH(Y61,PIG_Likelihood_Scale,0),MATCH(AD61,PIG_Impact_Scale,0))*AC61)</f>
        <v>#VALUE!</v>
      </c>
      <c r="CL61" s="271" t="e">
        <f t="shared" si="190"/>
        <v>#VALUE!</v>
      </c>
      <c r="CM61" s="271" t="e">
        <f t="shared" si="191"/>
        <v>#VALUE!</v>
      </c>
      <c r="CN61" s="271" t="e">
        <f t="shared" si="192"/>
        <v>#VALUE!</v>
      </c>
      <c r="CO61" s="271" t="e">
        <f t="shared" si="193"/>
        <v>#VALUE!</v>
      </c>
      <c r="CP61" s="271" t="e">
        <f t="shared" si="194"/>
        <v>#VALUE!</v>
      </c>
      <c r="CQ61" s="271" t="e">
        <f t="shared" si="195"/>
        <v>#VALUE!</v>
      </c>
      <c r="CR61" s="271" t="e">
        <f t="shared" si="196"/>
        <v>#VALUE!</v>
      </c>
      <c r="CS61" s="271" t="e">
        <f t="shared" si="197"/>
        <v>#VALUE!</v>
      </c>
      <c r="CT61" s="271" t="e">
        <f t="shared" si="198"/>
        <v>#VALUE!</v>
      </c>
      <c r="CU61" s="271" t="e">
        <f t="shared" si="199"/>
        <v>#VALUE!</v>
      </c>
      <c r="CV61" s="271" t="e">
        <f t="shared" si="200"/>
        <v>#VALUE!</v>
      </c>
      <c r="CW61" s="271" t="e">
        <f t="shared" si="201"/>
        <v>#VALUE!</v>
      </c>
      <c r="CX61" s="271" t="e">
        <f t="shared" si="202"/>
        <v>#VALUE!</v>
      </c>
      <c r="CY61" s="271" t="e">
        <f t="shared" si="203"/>
        <v>#VALUE!</v>
      </c>
      <c r="CZ61" s="271" t="e">
        <f t="shared" si="204"/>
        <v>#VALUE!</v>
      </c>
      <c r="DA61" s="271" t="e">
        <f t="shared" si="205"/>
        <v>#VALUE!</v>
      </c>
      <c r="DB61" s="271" t="e">
        <f t="shared" si="206"/>
        <v>#VALUE!</v>
      </c>
      <c r="DC61" s="271" t="e">
        <f t="shared" si="207"/>
        <v>#VALUE!</v>
      </c>
      <c r="DD61" s="271" t="e">
        <f t="shared" si="208"/>
        <v>#VALUE!</v>
      </c>
      <c r="DE61" s="271" t="e">
        <f t="shared" si="209"/>
        <v>#VALUE!</v>
      </c>
      <c r="DF61" s="271" t="e">
        <f t="shared" si="210"/>
        <v>#VALUE!</v>
      </c>
      <c r="DG61" s="271" t="e">
        <f t="shared" si="211"/>
        <v>#VALUE!</v>
      </c>
      <c r="DH61" s="271" t="e">
        <f t="shared" si="212"/>
        <v>#VALUE!</v>
      </c>
      <c r="DI61" s="271" t="e">
        <f t="shared" si="213"/>
        <v>#VALUE!</v>
      </c>
      <c r="DJ61" s="271" t="e">
        <f t="shared" si="214"/>
        <v>#VALUE!</v>
      </c>
      <c r="DK61" s="271" t="e">
        <f t="shared" si="215"/>
        <v>#VALUE!</v>
      </c>
      <c r="DL61" s="271" t="e">
        <f t="shared" si="216"/>
        <v>#VALUE!</v>
      </c>
      <c r="DM61" s="271" t="e">
        <f t="shared" si="217"/>
        <v>#VALUE!</v>
      </c>
      <c r="DN61" s="271" t="e">
        <f t="shared" si="218"/>
        <v>#VALUE!</v>
      </c>
      <c r="DO61" s="271" t="e">
        <f t="shared" si="219"/>
        <v>#VALUE!</v>
      </c>
      <c r="DP61" s="271" t="e">
        <f t="shared" si="220"/>
        <v>#VALUE!</v>
      </c>
      <c r="DQ61" s="271" t="e">
        <f t="shared" si="221"/>
        <v>#VALUE!</v>
      </c>
      <c r="DR61" s="271" t="e">
        <f t="shared" si="222"/>
        <v>#VALUE!</v>
      </c>
      <c r="DS61" s="271" t="e">
        <f t="shared" si="223"/>
        <v>#VALUE!</v>
      </c>
      <c r="DT61" s="271" t="e">
        <f t="shared" si="224"/>
        <v>#VALUE!</v>
      </c>
      <c r="DU61" s="271" t="e">
        <f t="shared" si="225"/>
        <v>#VALUE!</v>
      </c>
      <c r="DV61" s="271" t="e">
        <f t="shared" si="226"/>
        <v>#VALUE!</v>
      </c>
      <c r="DW61" s="271" t="e">
        <f t="shared" si="227"/>
        <v>#VALUE!</v>
      </c>
      <c r="DX61" s="271" t="e">
        <f t="shared" si="228"/>
        <v>#VALUE!</v>
      </c>
      <c r="DY61" s="271" t="e">
        <f t="shared" si="229"/>
        <v>#VALUE!</v>
      </c>
      <c r="DZ61" s="271" t="e">
        <f t="shared" si="230"/>
        <v>#VALUE!</v>
      </c>
      <c r="EA61" s="271" t="e">
        <f t="shared" si="231"/>
        <v>#VALUE!</v>
      </c>
      <c r="EB61" s="271" t="e">
        <f t="shared" si="232"/>
        <v>#VALUE!</v>
      </c>
      <c r="EC61" s="271" t="e">
        <f t="shared" si="233"/>
        <v>#VALUE!</v>
      </c>
      <c r="ED61" s="271" t="e">
        <f t="shared" si="234"/>
        <v>#VALUE!</v>
      </c>
      <c r="EE61" s="271" t="e">
        <f t="shared" si="235"/>
        <v>#VALUE!</v>
      </c>
      <c r="EF61" s="271" t="e">
        <f t="shared" si="236"/>
        <v>#VALUE!</v>
      </c>
      <c r="EG61" s="271" t="e">
        <f t="shared" si="237"/>
        <v>#VALUE!</v>
      </c>
      <c r="EH61" s="271" t="e">
        <f t="shared" si="238"/>
        <v>#VALUE!</v>
      </c>
      <c r="EI61" s="338" t="e">
        <f t="shared" si="239"/>
        <v>#VALUE!</v>
      </c>
    </row>
    <row r="62" customHeight="1" ht="16.0">
      <c r="B62" s="323" t="s">
        <v>519</v>
      </c>
      <c r="C62" s="324" t="s">
        <v>519</v>
      </c>
      <c r="D62" s="325" t="s">
        <v>519</v>
      </c>
      <c r="E62" s="326" t="s">
        <v>519</v>
      </c>
      <c r="F62" s="146"/>
      <c r="G62" s="308" t="e">
        <f>IF(AND(P62&lt;&gt;"",E62="Live",D62="Opportunity"),RANK(P62,Current_Score,1)+COUNTIF(P$12:$P62,P62)-1,"")</f>
        <v>#VALUE!</v>
      </c>
      <c r="H62" s="309" t="e">
        <f>IF(AND(P62&lt;&gt;"",E62="Live",D62="Threat"),RANK(P62,Current_Score,0)+COUNTIF(P$12:$P62,P62)-1,"")</f>
        <v>#VALUE!</v>
      </c>
      <c r="I62" s="146"/>
      <c r="J62" s="323" t="s">
        <v>520</v>
      </c>
      <c r="K62" s="327" t="s">
        <v>521</v>
      </c>
      <c r="L62" s="327" t="s">
        <v>518</v>
      </c>
      <c r="M62" s="327" t="s">
        <v>519</v>
      </c>
      <c r="N62" s="328" t="e">
        <f t="shared" si="119"/>
        <v>#NAME?</v>
      </c>
      <c r="O62" s="271" t="e">
        <f>INDEX(Scale_Names,MAX(IF(K62="",0,MATCH(K62,Scale_Names,0)),IF(L62="",0,MATCH(L62,Scale_Names,0)),IF(M62=0,0,MATCH(M62,Scale_Names,0))),0)</f>
        <v>#NAME?</v>
      </c>
      <c r="P62" s="329" t="e">
        <f>IF(OR(J62="NIL",J62="",ISERROR(O62)),"",INDEX(PIG,MATCH(J62,PIG_Likelihood_Scale,0),MATCH(O62,PIG_Impact_Scale,0))*N62)</f>
        <v>#VALUE!</v>
      </c>
      <c r="Q62" s="146"/>
      <c r="R62" s="330" t="s">
        <v>619</v>
      </c>
      <c r="S62" s="331" t="s">
        <v>620</v>
      </c>
      <c r="T62" s="331" t="s">
        <v>621</v>
      </c>
      <c r="U62" s="332" t="e">
        <f t="shared" si="125"/>
        <v>#NAME?</v>
      </c>
      <c r="V62" s="146"/>
      <c r="W62" s="333" t="s">
        <v>622</v>
      </c>
      <c r="X62" s="146"/>
      <c r="Y62" s="320" t="s">
        <v>520</v>
      </c>
      <c r="Z62" s="271" t="s">
        <v>521</v>
      </c>
      <c r="AA62" s="271" t="s">
        <v>518</v>
      </c>
      <c r="AB62" s="271" t="s">
        <v>519</v>
      </c>
      <c r="AC62" s="328" t="e">
        <f t="shared" si="131"/>
        <v>#NAME?</v>
      </c>
      <c r="AD62" s="271" t="e">
        <f>INDEX(Scale_Names,MAX(IF(Z62="",0,MATCH(Z62,Scale_Names,0)),IF(AA62="",0,MATCH(AA62,Scale_Names,0)),IF(AB62=0,0,MATCH(AB62,Scale_Names,0))),0)</f>
        <v>#NAME?</v>
      </c>
      <c r="AE62" s="334" t="e">
        <f>IF(OR(Y62="NIL",ISERROR(AD62)),"",INDEX(PIG,MATCH(Y62,PIG_Likelihood_Scale,0),MATCH(AD62,PIG_Impact_Scale,0))*AC62)</f>
        <v>#VALUE!</v>
      </c>
      <c r="AF62" s="146"/>
      <c r="AG62" s="335" t="s">
        <v>619</v>
      </c>
      <c r="AH62" s="269" t="s">
        <v>620</v>
      </c>
      <c r="AI62" s="269" t="s">
        <v>621</v>
      </c>
      <c r="AJ62" s="336" t="e">
        <f t="shared" si="137"/>
        <v>#NAME?</v>
      </c>
      <c r="AK62" s="146"/>
      <c r="AL62" s="320" t="e">
        <f>IF(OR(J62="NIL",ISERROR(O62),E62&lt;&gt;Live),"",INDEX(Unique_PIG,MATCH(J62,PIG_Likelihood_Scale,0),MATCH(O62,PIG_Impact_Scale,0))*N62)</f>
        <v>#VALUE!</v>
      </c>
      <c r="AM62" s="271" t="e">
        <f t="shared" si="139"/>
        <v>#VALUE!</v>
      </c>
      <c r="AN62" s="271" t="e">
        <f t="shared" si="140"/>
        <v>#VALUE!</v>
      </c>
      <c r="AO62" s="271" t="e">
        <f t="shared" si="141"/>
        <v>#VALUE!</v>
      </c>
      <c r="AP62" s="271" t="e">
        <f t="shared" si="142"/>
        <v>#VALUE!</v>
      </c>
      <c r="AQ62" s="271" t="e">
        <f t="shared" si="143"/>
        <v>#VALUE!</v>
      </c>
      <c r="AR62" s="271" t="e">
        <f t="shared" si="144"/>
        <v>#VALUE!</v>
      </c>
      <c r="AS62" s="271" t="e">
        <f t="shared" si="145"/>
        <v>#VALUE!</v>
      </c>
      <c r="AT62" s="271" t="e">
        <f t="shared" si="146"/>
        <v>#VALUE!</v>
      </c>
      <c r="AU62" s="271" t="e">
        <f t="shared" si="147"/>
        <v>#VALUE!</v>
      </c>
      <c r="AV62" s="271" t="e">
        <f t="shared" si="148"/>
        <v>#VALUE!</v>
      </c>
      <c r="AW62" s="271" t="e">
        <f t="shared" si="149"/>
        <v>#VALUE!</v>
      </c>
      <c r="AX62" s="271" t="e">
        <f t="shared" si="150"/>
        <v>#VALUE!</v>
      </c>
      <c r="AY62" s="271" t="e">
        <f t="shared" si="151"/>
        <v>#VALUE!</v>
      </c>
      <c r="AZ62" s="271" t="e">
        <f t="shared" si="152"/>
        <v>#VALUE!</v>
      </c>
      <c r="BA62" s="271" t="e">
        <f t="shared" si="153"/>
        <v>#VALUE!</v>
      </c>
      <c r="BB62" s="271" t="e">
        <f t="shared" si="154"/>
        <v>#VALUE!</v>
      </c>
      <c r="BC62" s="271" t="e">
        <f t="shared" si="155"/>
        <v>#VALUE!</v>
      </c>
      <c r="BD62" s="271" t="e">
        <f t="shared" si="156"/>
        <v>#VALUE!</v>
      </c>
      <c r="BE62" s="271" t="e">
        <f t="shared" si="157"/>
        <v>#VALUE!</v>
      </c>
      <c r="BF62" s="271" t="e">
        <f t="shared" si="158"/>
        <v>#VALUE!</v>
      </c>
      <c r="BG62" s="271" t="e">
        <f t="shared" si="159"/>
        <v>#VALUE!</v>
      </c>
      <c r="BH62" s="271" t="e">
        <f t="shared" si="160"/>
        <v>#VALUE!</v>
      </c>
      <c r="BI62" s="271" t="e">
        <f t="shared" si="161"/>
        <v>#VALUE!</v>
      </c>
      <c r="BJ62" s="271" t="e">
        <f t="shared" si="162"/>
        <v>#VALUE!</v>
      </c>
      <c r="BK62" s="271" t="e">
        <f t="shared" si="163"/>
        <v>#VALUE!</v>
      </c>
      <c r="BL62" s="271" t="e">
        <f t="shared" si="164"/>
        <v>#VALUE!</v>
      </c>
      <c r="BM62" s="271" t="e">
        <f t="shared" si="165"/>
        <v>#VALUE!</v>
      </c>
      <c r="BN62" s="271" t="e">
        <f t="shared" si="166"/>
        <v>#VALUE!</v>
      </c>
      <c r="BO62" s="271" t="e">
        <f t="shared" si="167"/>
        <v>#VALUE!</v>
      </c>
      <c r="BP62" s="271" t="e">
        <f t="shared" si="168"/>
        <v>#VALUE!</v>
      </c>
      <c r="BQ62" s="271" t="e">
        <f t="shared" si="169"/>
        <v>#VALUE!</v>
      </c>
      <c r="BR62" s="271" t="e">
        <f t="shared" si="170"/>
        <v>#VALUE!</v>
      </c>
      <c r="BS62" s="271" t="e">
        <f t="shared" si="171"/>
        <v>#VALUE!</v>
      </c>
      <c r="BT62" s="271" t="e">
        <f t="shared" si="172"/>
        <v>#VALUE!</v>
      </c>
      <c r="BU62" s="271" t="e">
        <f t="shared" si="173"/>
        <v>#VALUE!</v>
      </c>
      <c r="BV62" s="271" t="e">
        <f t="shared" si="174"/>
        <v>#VALUE!</v>
      </c>
      <c r="BW62" s="271" t="e">
        <f t="shared" si="175"/>
        <v>#VALUE!</v>
      </c>
      <c r="BX62" s="271" t="e">
        <f t="shared" si="176"/>
        <v>#VALUE!</v>
      </c>
      <c r="BY62" s="271" t="e">
        <f t="shared" si="177"/>
        <v>#VALUE!</v>
      </c>
      <c r="BZ62" s="271" t="e">
        <f t="shared" si="178"/>
        <v>#VALUE!</v>
      </c>
      <c r="CA62" s="271" t="e">
        <f t="shared" si="179"/>
        <v>#VALUE!</v>
      </c>
      <c r="CB62" s="271" t="e">
        <f t="shared" si="180"/>
        <v>#VALUE!</v>
      </c>
      <c r="CC62" s="271" t="e">
        <f t="shared" si="181"/>
        <v>#VALUE!</v>
      </c>
      <c r="CD62" s="271" t="e">
        <f t="shared" si="182"/>
        <v>#VALUE!</v>
      </c>
      <c r="CE62" s="271" t="e">
        <f t="shared" si="183"/>
        <v>#VALUE!</v>
      </c>
      <c r="CF62" s="271" t="e">
        <f t="shared" si="184"/>
        <v>#VALUE!</v>
      </c>
      <c r="CG62" s="271" t="e">
        <f t="shared" si="185"/>
        <v>#VALUE!</v>
      </c>
      <c r="CH62" s="271" t="e">
        <f t="shared" si="186"/>
        <v>#VALUE!</v>
      </c>
      <c r="CI62" s="271" t="e">
        <f t="shared" si="187"/>
        <v>#VALUE!</v>
      </c>
      <c r="CJ62" s="156" t="e">
        <f t="shared" si="188"/>
        <v>#VALUE!</v>
      </c>
      <c r="CK62" s="337" t="e">
        <f>IF(OR(Y62="NIL",ISERROR(AD62),E62&lt;&gt;Live),"",INDEX(Unique_PIG,MATCH(Y62,PIG_Likelihood_Scale,0),MATCH(AD62,PIG_Impact_Scale,0))*AC62)</f>
        <v>#VALUE!</v>
      </c>
      <c r="CL62" s="271" t="e">
        <f t="shared" si="190"/>
        <v>#VALUE!</v>
      </c>
      <c r="CM62" s="271" t="e">
        <f t="shared" si="191"/>
        <v>#VALUE!</v>
      </c>
      <c r="CN62" s="271" t="e">
        <f t="shared" si="192"/>
        <v>#VALUE!</v>
      </c>
      <c r="CO62" s="271" t="e">
        <f t="shared" si="193"/>
        <v>#VALUE!</v>
      </c>
      <c r="CP62" s="271" t="e">
        <f t="shared" si="194"/>
        <v>#VALUE!</v>
      </c>
      <c r="CQ62" s="271" t="e">
        <f t="shared" si="195"/>
        <v>#VALUE!</v>
      </c>
      <c r="CR62" s="271" t="e">
        <f t="shared" si="196"/>
        <v>#VALUE!</v>
      </c>
      <c r="CS62" s="271" t="e">
        <f t="shared" si="197"/>
        <v>#VALUE!</v>
      </c>
      <c r="CT62" s="271" t="e">
        <f t="shared" si="198"/>
        <v>#VALUE!</v>
      </c>
      <c r="CU62" s="271" t="e">
        <f t="shared" si="199"/>
        <v>#VALUE!</v>
      </c>
      <c r="CV62" s="271" t="e">
        <f t="shared" si="200"/>
        <v>#VALUE!</v>
      </c>
      <c r="CW62" s="271" t="e">
        <f t="shared" si="201"/>
        <v>#VALUE!</v>
      </c>
      <c r="CX62" s="271" t="e">
        <f t="shared" si="202"/>
        <v>#VALUE!</v>
      </c>
      <c r="CY62" s="271" t="e">
        <f t="shared" si="203"/>
        <v>#VALUE!</v>
      </c>
      <c r="CZ62" s="271" t="e">
        <f t="shared" si="204"/>
        <v>#VALUE!</v>
      </c>
      <c r="DA62" s="271" t="e">
        <f t="shared" si="205"/>
        <v>#VALUE!</v>
      </c>
      <c r="DB62" s="271" t="e">
        <f t="shared" si="206"/>
        <v>#VALUE!</v>
      </c>
      <c r="DC62" s="271" t="e">
        <f t="shared" si="207"/>
        <v>#VALUE!</v>
      </c>
      <c r="DD62" s="271" t="e">
        <f t="shared" si="208"/>
        <v>#VALUE!</v>
      </c>
      <c r="DE62" s="271" t="e">
        <f t="shared" si="209"/>
        <v>#VALUE!</v>
      </c>
      <c r="DF62" s="271" t="e">
        <f t="shared" si="210"/>
        <v>#VALUE!</v>
      </c>
      <c r="DG62" s="271" t="e">
        <f t="shared" si="211"/>
        <v>#VALUE!</v>
      </c>
      <c r="DH62" s="271" t="e">
        <f t="shared" si="212"/>
        <v>#VALUE!</v>
      </c>
      <c r="DI62" s="271" t="e">
        <f t="shared" si="213"/>
        <v>#VALUE!</v>
      </c>
      <c r="DJ62" s="271" t="e">
        <f t="shared" si="214"/>
        <v>#VALUE!</v>
      </c>
      <c r="DK62" s="271" t="e">
        <f t="shared" si="215"/>
        <v>#VALUE!</v>
      </c>
      <c r="DL62" s="271" t="e">
        <f t="shared" si="216"/>
        <v>#VALUE!</v>
      </c>
      <c r="DM62" s="271" t="e">
        <f t="shared" si="217"/>
        <v>#VALUE!</v>
      </c>
      <c r="DN62" s="271" t="e">
        <f t="shared" si="218"/>
        <v>#VALUE!</v>
      </c>
      <c r="DO62" s="271" t="e">
        <f t="shared" si="219"/>
        <v>#VALUE!</v>
      </c>
      <c r="DP62" s="271" t="e">
        <f t="shared" si="220"/>
        <v>#VALUE!</v>
      </c>
      <c r="DQ62" s="271" t="e">
        <f t="shared" si="221"/>
        <v>#VALUE!</v>
      </c>
      <c r="DR62" s="271" t="e">
        <f t="shared" si="222"/>
        <v>#VALUE!</v>
      </c>
      <c r="DS62" s="271" t="e">
        <f t="shared" si="223"/>
        <v>#VALUE!</v>
      </c>
      <c r="DT62" s="271" t="e">
        <f t="shared" si="224"/>
        <v>#VALUE!</v>
      </c>
      <c r="DU62" s="271" t="e">
        <f t="shared" si="225"/>
        <v>#VALUE!</v>
      </c>
      <c r="DV62" s="271" t="e">
        <f t="shared" si="226"/>
        <v>#VALUE!</v>
      </c>
      <c r="DW62" s="271" t="e">
        <f t="shared" si="227"/>
        <v>#VALUE!</v>
      </c>
      <c r="DX62" s="271" t="e">
        <f t="shared" si="228"/>
        <v>#VALUE!</v>
      </c>
      <c r="DY62" s="271" t="e">
        <f t="shared" si="229"/>
        <v>#VALUE!</v>
      </c>
      <c r="DZ62" s="271" t="e">
        <f t="shared" si="230"/>
        <v>#VALUE!</v>
      </c>
      <c r="EA62" s="271" t="e">
        <f t="shared" si="231"/>
        <v>#VALUE!</v>
      </c>
      <c r="EB62" s="271" t="e">
        <f t="shared" si="232"/>
        <v>#VALUE!</v>
      </c>
      <c r="EC62" s="271" t="e">
        <f t="shared" si="233"/>
        <v>#VALUE!</v>
      </c>
      <c r="ED62" s="271" t="e">
        <f t="shared" si="234"/>
        <v>#VALUE!</v>
      </c>
      <c r="EE62" s="271" t="e">
        <f t="shared" si="235"/>
        <v>#VALUE!</v>
      </c>
      <c r="EF62" s="271" t="e">
        <f t="shared" si="236"/>
        <v>#VALUE!</v>
      </c>
      <c r="EG62" s="271" t="e">
        <f t="shared" si="237"/>
        <v>#VALUE!</v>
      </c>
      <c r="EH62" s="271" t="e">
        <f t="shared" si="238"/>
        <v>#VALUE!</v>
      </c>
      <c r="EI62" s="338" t="e">
        <f t="shared" si="239"/>
        <v>#VALUE!</v>
      </c>
    </row>
    <row r="63" customHeight="1" ht="16.0">
      <c r="B63" s="323" t="s">
        <v>519</v>
      </c>
      <c r="C63" s="324" t="s">
        <v>519</v>
      </c>
      <c r="D63" s="325" t="s">
        <v>519</v>
      </c>
      <c r="E63" s="326" t="s">
        <v>519</v>
      </c>
      <c r="F63" s="146"/>
      <c r="G63" s="308" t="e">
        <f>IF(AND(P63&lt;&gt;"",E63="Live",D63="Opportunity"),RANK(P63,Current_Score,1)+COUNTIF(P$12:$P63,P63)-1,"")</f>
        <v>#VALUE!</v>
      </c>
      <c r="H63" s="309" t="e">
        <f>IF(AND(P63&lt;&gt;"",E63="Live",D63="Threat"),RANK(P63,Current_Score,0)+COUNTIF(P$12:$P63,P63)-1,"")</f>
        <v>#VALUE!</v>
      </c>
      <c r="I63" s="146"/>
      <c r="J63" s="323" t="s">
        <v>520</v>
      </c>
      <c r="K63" s="327" t="s">
        <v>521</v>
      </c>
      <c r="L63" s="327" t="s">
        <v>518</v>
      </c>
      <c r="M63" s="327" t="s">
        <v>519</v>
      </c>
      <c r="N63" s="328" t="e">
        <f t="shared" si="119"/>
        <v>#NAME?</v>
      </c>
      <c r="O63" s="271" t="e">
        <f>INDEX(Scale_Names,MAX(IF(K63="",0,MATCH(K63,Scale_Names,0)),IF(L63="",0,MATCH(L63,Scale_Names,0)),IF(M63=0,0,MATCH(M63,Scale_Names,0))),0)</f>
        <v>#NAME?</v>
      </c>
      <c r="P63" s="329" t="e">
        <f>IF(OR(J63="NIL",J63="",ISERROR(O63)),"",INDEX(PIG,MATCH(J63,PIG_Likelihood_Scale,0),MATCH(O63,PIG_Impact_Scale,0))*N63)</f>
        <v>#VALUE!</v>
      </c>
      <c r="Q63" s="146"/>
      <c r="R63" s="330" t="s">
        <v>623</v>
      </c>
      <c r="S63" s="331" t="s">
        <v>624</v>
      </c>
      <c r="T63" s="331" t="s">
        <v>625</v>
      </c>
      <c r="U63" s="332" t="e">
        <f t="shared" si="125"/>
        <v>#NAME?</v>
      </c>
      <c r="V63" s="146"/>
      <c r="W63" s="333" t="s">
        <v>626</v>
      </c>
      <c r="X63" s="146"/>
      <c r="Y63" s="320" t="s">
        <v>520</v>
      </c>
      <c r="Z63" s="271" t="s">
        <v>521</v>
      </c>
      <c r="AA63" s="271" t="s">
        <v>518</v>
      </c>
      <c r="AB63" s="271" t="s">
        <v>519</v>
      </c>
      <c r="AC63" s="328" t="e">
        <f t="shared" si="131"/>
        <v>#NAME?</v>
      </c>
      <c r="AD63" s="271" t="e">
        <f>INDEX(Scale_Names,MAX(IF(Z63="",0,MATCH(Z63,Scale_Names,0)),IF(AA63="",0,MATCH(AA63,Scale_Names,0)),IF(AB63=0,0,MATCH(AB63,Scale_Names,0))),0)</f>
        <v>#NAME?</v>
      </c>
      <c r="AE63" s="334" t="e">
        <f>IF(OR(Y63="NIL",ISERROR(AD63)),"",INDEX(PIG,MATCH(Y63,PIG_Likelihood_Scale,0),MATCH(AD63,PIG_Impact_Scale,0))*AC63)</f>
        <v>#VALUE!</v>
      </c>
      <c r="AF63" s="146"/>
      <c r="AG63" s="335" t="s">
        <v>623</v>
      </c>
      <c r="AH63" s="269" t="s">
        <v>624</v>
      </c>
      <c r="AI63" s="269" t="s">
        <v>625</v>
      </c>
      <c r="AJ63" s="336" t="e">
        <f t="shared" si="137"/>
        <v>#NAME?</v>
      </c>
      <c r="AK63" s="146"/>
      <c r="AL63" s="320" t="e">
        <f>IF(OR(J63="NIL",ISERROR(O63),E63&lt;&gt;Live),"",INDEX(Unique_PIG,MATCH(J63,PIG_Likelihood_Scale,0),MATCH(O63,PIG_Impact_Scale,0))*N63)</f>
        <v>#VALUE!</v>
      </c>
      <c r="AM63" s="271" t="e">
        <f t="shared" si="139"/>
        <v>#VALUE!</v>
      </c>
      <c r="AN63" s="271" t="e">
        <f t="shared" si="140"/>
        <v>#VALUE!</v>
      </c>
      <c r="AO63" s="271" t="e">
        <f t="shared" si="141"/>
        <v>#VALUE!</v>
      </c>
      <c r="AP63" s="271" t="e">
        <f t="shared" si="142"/>
        <v>#VALUE!</v>
      </c>
      <c r="AQ63" s="271" t="e">
        <f t="shared" si="143"/>
        <v>#VALUE!</v>
      </c>
      <c r="AR63" s="271" t="e">
        <f t="shared" si="144"/>
        <v>#VALUE!</v>
      </c>
      <c r="AS63" s="271" t="e">
        <f t="shared" si="145"/>
        <v>#VALUE!</v>
      </c>
      <c r="AT63" s="271" t="e">
        <f t="shared" si="146"/>
        <v>#VALUE!</v>
      </c>
      <c r="AU63" s="271" t="e">
        <f t="shared" si="147"/>
        <v>#VALUE!</v>
      </c>
      <c r="AV63" s="271" t="e">
        <f t="shared" si="148"/>
        <v>#VALUE!</v>
      </c>
      <c r="AW63" s="271" t="e">
        <f t="shared" si="149"/>
        <v>#VALUE!</v>
      </c>
      <c r="AX63" s="271" t="e">
        <f t="shared" si="150"/>
        <v>#VALUE!</v>
      </c>
      <c r="AY63" s="271" t="e">
        <f t="shared" si="151"/>
        <v>#VALUE!</v>
      </c>
      <c r="AZ63" s="271" t="e">
        <f t="shared" si="152"/>
        <v>#VALUE!</v>
      </c>
      <c r="BA63" s="271" t="e">
        <f t="shared" si="153"/>
        <v>#VALUE!</v>
      </c>
      <c r="BB63" s="271" t="e">
        <f t="shared" si="154"/>
        <v>#VALUE!</v>
      </c>
      <c r="BC63" s="271" t="e">
        <f t="shared" si="155"/>
        <v>#VALUE!</v>
      </c>
      <c r="BD63" s="271" t="e">
        <f t="shared" si="156"/>
        <v>#VALUE!</v>
      </c>
      <c r="BE63" s="271" t="e">
        <f t="shared" si="157"/>
        <v>#VALUE!</v>
      </c>
      <c r="BF63" s="271" t="e">
        <f t="shared" si="158"/>
        <v>#VALUE!</v>
      </c>
      <c r="BG63" s="271" t="e">
        <f t="shared" si="159"/>
        <v>#VALUE!</v>
      </c>
      <c r="BH63" s="271" t="e">
        <f t="shared" si="160"/>
        <v>#VALUE!</v>
      </c>
      <c r="BI63" s="271" t="e">
        <f t="shared" si="161"/>
        <v>#VALUE!</v>
      </c>
      <c r="BJ63" s="271" t="e">
        <f t="shared" si="162"/>
        <v>#VALUE!</v>
      </c>
      <c r="BK63" s="271" t="e">
        <f t="shared" si="163"/>
        <v>#VALUE!</v>
      </c>
      <c r="BL63" s="271" t="e">
        <f t="shared" si="164"/>
        <v>#VALUE!</v>
      </c>
      <c r="BM63" s="271" t="e">
        <f t="shared" si="165"/>
        <v>#VALUE!</v>
      </c>
      <c r="BN63" s="271" t="e">
        <f t="shared" si="166"/>
        <v>#VALUE!</v>
      </c>
      <c r="BO63" s="271" t="e">
        <f t="shared" si="167"/>
        <v>#VALUE!</v>
      </c>
      <c r="BP63" s="271" t="e">
        <f t="shared" si="168"/>
        <v>#VALUE!</v>
      </c>
      <c r="BQ63" s="271" t="e">
        <f t="shared" si="169"/>
        <v>#VALUE!</v>
      </c>
      <c r="BR63" s="271" t="e">
        <f t="shared" si="170"/>
        <v>#VALUE!</v>
      </c>
      <c r="BS63" s="271" t="e">
        <f t="shared" si="171"/>
        <v>#VALUE!</v>
      </c>
      <c r="BT63" s="271" t="e">
        <f t="shared" si="172"/>
        <v>#VALUE!</v>
      </c>
      <c r="BU63" s="271" t="e">
        <f t="shared" si="173"/>
        <v>#VALUE!</v>
      </c>
      <c r="BV63" s="271" t="e">
        <f t="shared" si="174"/>
        <v>#VALUE!</v>
      </c>
      <c r="BW63" s="271" t="e">
        <f t="shared" si="175"/>
        <v>#VALUE!</v>
      </c>
      <c r="BX63" s="271" t="e">
        <f t="shared" si="176"/>
        <v>#VALUE!</v>
      </c>
      <c r="BY63" s="271" t="e">
        <f t="shared" si="177"/>
        <v>#VALUE!</v>
      </c>
      <c r="BZ63" s="271" t="e">
        <f t="shared" si="178"/>
        <v>#VALUE!</v>
      </c>
      <c r="CA63" s="271" t="e">
        <f t="shared" si="179"/>
        <v>#VALUE!</v>
      </c>
      <c r="CB63" s="271" t="e">
        <f t="shared" si="180"/>
        <v>#VALUE!</v>
      </c>
      <c r="CC63" s="271" t="e">
        <f t="shared" si="181"/>
        <v>#VALUE!</v>
      </c>
      <c r="CD63" s="271" t="e">
        <f t="shared" si="182"/>
        <v>#VALUE!</v>
      </c>
      <c r="CE63" s="271" t="e">
        <f t="shared" si="183"/>
        <v>#VALUE!</v>
      </c>
      <c r="CF63" s="271" t="e">
        <f t="shared" si="184"/>
        <v>#VALUE!</v>
      </c>
      <c r="CG63" s="271" t="e">
        <f t="shared" si="185"/>
        <v>#VALUE!</v>
      </c>
      <c r="CH63" s="271" t="e">
        <f t="shared" si="186"/>
        <v>#VALUE!</v>
      </c>
      <c r="CI63" s="271" t="e">
        <f t="shared" si="187"/>
        <v>#VALUE!</v>
      </c>
      <c r="CJ63" s="156" t="e">
        <f t="shared" si="188"/>
        <v>#VALUE!</v>
      </c>
      <c r="CK63" s="337" t="e">
        <f>IF(OR(Y63="NIL",ISERROR(AD63),E63&lt;&gt;Live),"",INDEX(Unique_PIG,MATCH(Y63,PIG_Likelihood_Scale,0),MATCH(AD63,PIG_Impact_Scale,0))*AC63)</f>
        <v>#VALUE!</v>
      </c>
      <c r="CL63" s="271" t="e">
        <f t="shared" si="190"/>
        <v>#VALUE!</v>
      </c>
      <c r="CM63" s="271" t="e">
        <f t="shared" si="191"/>
        <v>#VALUE!</v>
      </c>
      <c r="CN63" s="271" t="e">
        <f t="shared" si="192"/>
        <v>#VALUE!</v>
      </c>
      <c r="CO63" s="271" t="e">
        <f t="shared" si="193"/>
        <v>#VALUE!</v>
      </c>
      <c r="CP63" s="271" t="e">
        <f t="shared" si="194"/>
        <v>#VALUE!</v>
      </c>
      <c r="CQ63" s="271" t="e">
        <f t="shared" si="195"/>
        <v>#VALUE!</v>
      </c>
      <c r="CR63" s="271" t="e">
        <f t="shared" si="196"/>
        <v>#VALUE!</v>
      </c>
      <c r="CS63" s="271" t="e">
        <f t="shared" si="197"/>
        <v>#VALUE!</v>
      </c>
      <c r="CT63" s="271" t="e">
        <f t="shared" si="198"/>
        <v>#VALUE!</v>
      </c>
      <c r="CU63" s="271" t="e">
        <f t="shared" si="199"/>
        <v>#VALUE!</v>
      </c>
      <c r="CV63" s="271" t="e">
        <f t="shared" si="200"/>
        <v>#VALUE!</v>
      </c>
      <c r="CW63" s="271" t="e">
        <f t="shared" si="201"/>
        <v>#VALUE!</v>
      </c>
      <c r="CX63" s="271" t="e">
        <f t="shared" si="202"/>
        <v>#VALUE!</v>
      </c>
      <c r="CY63" s="271" t="e">
        <f t="shared" si="203"/>
        <v>#VALUE!</v>
      </c>
      <c r="CZ63" s="271" t="e">
        <f t="shared" si="204"/>
        <v>#VALUE!</v>
      </c>
      <c r="DA63" s="271" t="e">
        <f t="shared" si="205"/>
        <v>#VALUE!</v>
      </c>
      <c r="DB63" s="271" t="e">
        <f t="shared" si="206"/>
        <v>#VALUE!</v>
      </c>
      <c r="DC63" s="271" t="e">
        <f t="shared" si="207"/>
        <v>#VALUE!</v>
      </c>
      <c r="DD63" s="271" t="e">
        <f t="shared" si="208"/>
        <v>#VALUE!</v>
      </c>
      <c r="DE63" s="271" t="e">
        <f t="shared" si="209"/>
        <v>#VALUE!</v>
      </c>
      <c r="DF63" s="271" t="e">
        <f t="shared" si="210"/>
        <v>#VALUE!</v>
      </c>
      <c r="DG63" s="271" t="e">
        <f t="shared" si="211"/>
        <v>#VALUE!</v>
      </c>
      <c r="DH63" s="271" t="e">
        <f t="shared" si="212"/>
        <v>#VALUE!</v>
      </c>
      <c r="DI63" s="271" t="e">
        <f t="shared" si="213"/>
        <v>#VALUE!</v>
      </c>
      <c r="DJ63" s="271" t="e">
        <f t="shared" si="214"/>
        <v>#VALUE!</v>
      </c>
      <c r="DK63" s="271" t="e">
        <f t="shared" si="215"/>
        <v>#VALUE!</v>
      </c>
      <c r="DL63" s="271" t="e">
        <f t="shared" si="216"/>
        <v>#VALUE!</v>
      </c>
      <c r="DM63" s="271" t="e">
        <f t="shared" si="217"/>
        <v>#VALUE!</v>
      </c>
      <c r="DN63" s="271" t="e">
        <f t="shared" si="218"/>
        <v>#VALUE!</v>
      </c>
      <c r="DO63" s="271" t="e">
        <f t="shared" si="219"/>
        <v>#VALUE!</v>
      </c>
      <c r="DP63" s="271" t="e">
        <f t="shared" si="220"/>
        <v>#VALUE!</v>
      </c>
      <c r="DQ63" s="271" t="e">
        <f t="shared" si="221"/>
        <v>#VALUE!</v>
      </c>
      <c r="DR63" s="271" t="e">
        <f t="shared" si="222"/>
        <v>#VALUE!</v>
      </c>
      <c r="DS63" s="271" t="e">
        <f t="shared" si="223"/>
        <v>#VALUE!</v>
      </c>
      <c r="DT63" s="271" t="e">
        <f t="shared" si="224"/>
        <v>#VALUE!</v>
      </c>
      <c r="DU63" s="271" t="e">
        <f t="shared" si="225"/>
        <v>#VALUE!</v>
      </c>
      <c r="DV63" s="271" t="e">
        <f t="shared" si="226"/>
        <v>#VALUE!</v>
      </c>
      <c r="DW63" s="271" t="e">
        <f t="shared" si="227"/>
        <v>#VALUE!</v>
      </c>
      <c r="DX63" s="271" t="e">
        <f t="shared" si="228"/>
        <v>#VALUE!</v>
      </c>
      <c r="DY63" s="271" t="e">
        <f t="shared" si="229"/>
        <v>#VALUE!</v>
      </c>
      <c r="DZ63" s="271" t="e">
        <f t="shared" si="230"/>
        <v>#VALUE!</v>
      </c>
      <c r="EA63" s="271" t="e">
        <f t="shared" si="231"/>
        <v>#VALUE!</v>
      </c>
      <c r="EB63" s="271" t="e">
        <f t="shared" si="232"/>
        <v>#VALUE!</v>
      </c>
      <c r="EC63" s="271" t="e">
        <f t="shared" si="233"/>
        <v>#VALUE!</v>
      </c>
      <c r="ED63" s="271" t="e">
        <f t="shared" si="234"/>
        <v>#VALUE!</v>
      </c>
      <c r="EE63" s="271" t="e">
        <f t="shared" si="235"/>
        <v>#VALUE!</v>
      </c>
      <c r="EF63" s="271" t="e">
        <f t="shared" si="236"/>
        <v>#VALUE!</v>
      </c>
      <c r="EG63" s="271" t="e">
        <f t="shared" si="237"/>
        <v>#VALUE!</v>
      </c>
      <c r="EH63" s="271" t="e">
        <f t="shared" si="238"/>
        <v>#VALUE!</v>
      </c>
      <c r="EI63" s="338" t="e">
        <f t="shared" si="239"/>
        <v>#VALUE!</v>
      </c>
    </row>
    <row r="64" customHeight="1" ht="16.0">
      <c r="B64" s="323" t="s">
        <v>519</v>
      </c>
      <c r="C64" s="324" t="s">
        <v>519</v>
      </c>
      <c r="D64" s="325" t="s">
        <v>519</v>
      </c>
      <c r="E64" s="326" t="s">
        <v>519</v>
      </c>
      <c r="F64" s="146"/>
      <c r="G64" s="308" t="e">
        <f>IF(AND(P64&lt;&gt;"",E64="Live",D64="Opportunity"),RANK(P64,Current_Score,1)+COUNTIF(P$12:$P64,P64)-1,"")</f>
        <v>#VALUE!</v>
      </c>
      <c r="H64" s="309" t="e">
        <f>IF(AND(P64&lt;&gt;"",E64="Live",D64="Threat"),RANK(P64,Current_Score,0)+COUNTIF(P$12:$P64,P64)-1,"")</f>
        <v>#VALUE!</v>
      </c>
      <c r="I64" s="146"/>
      <c r="J64" s="323" t="s">
        <v>520</v>
      </c>
      <c r="K64" s="327" t="s">
        <v>521</v>
      </c>
      <c r="L64" s="327" t="s">
        <v>518</v>
      </c>
      <c r="M64" s="327" t="s">
        <v>519</v>
      </c>
      <c r="N64" s="328" t="e">
        <f t="shared" si="119"/>
        <v>#NAME?</v>
      </c>
      <c r="O64" s="271" t="e">
        <f>INDEX(Scale_Names,MAX(IF(K64="",0,MATCH(K64,Scale_Names,0)),IF(L64="",0,MATCH(L64,Scale_Names,0)),IF(M64=0,0,MATCH(M64,Scale_Names,0))),0)</f>
        <v>#NAME?</v>
      </c>
      <c r="P64" s="329" t="e">
        <f>IF(OR(J64="NIL",J64="",ISERROR(O64)),"",INDEX(PIG,MATCH(J64,PIG_Likelihood_Scale,0),MATCH(O64,PIG_Impact_Scale,0))*N64)</f>
        <v>#VALUE!</v>
      </c>
      <c r="Q64" s="146"/>
      <c r="R64" s="330" t="s">
        <v>627</v>
      </c>
      <c r="S64" s="331" t="s">
        <v>628</v>
      </c>
      <c r="T64" s="331" t="s">
        <v>629</v>
      </c>
      <c r="U64" s="332" t="e">
        <f t="shared" si="125"/>
        <v>#NAME?</v>
      </c>
      <c r="V64" s="146"/>
      <c r="W64" s="333" t="s">
        <v>630</v>
      </c>
      <c r="X64" s="146"/>
      <c r="Y64" s="320" t="s">
        <v>520</v>
      </c>
      <c r="Z64" s="271" t="s">
        <v>521</v>
      </c>
      <c r="AA64" s="271" t="s">
        <v>518</v>
      </c>
      <c r="AB64" s="271" t="s">
        <v>519</v>
      </c>
      <c r="AC64" s="328" t="e">
        <f t="shared" si="131"/>
        <v>#NAME?</v>
      </c>
      <c r="AD64" s="271" t="e">
        <f>INDEX(Scale_Names,MAX(IF(Z64="",0,MATCH(Z64,Scale_Names,0)),IF(AA64="",0,MATCH(AA64,Scale_Names,0)),IF(AB64=0,0,MATCH(AB64,Scale_Names,0))),0)</f>
        <v>#NAME?</v>
      </c>
      <c r="AE64" s="334" t="e">
        <f>IF(OR(Y64="NIL",ISERROR(AD64)),"",INDEX(PIG,MATCH(Y64,PIG_Likelihood_Scale,0),MATCH(AD64,PIG_Impact_Scale,0))*AC64)</f>
        <v>#VALUE!</v>
      </c>
      <c r="AF64" s="146"/>
      <c r="AG64" s="335" t="s">
        <v>627</v>
      </c>
      <c r="AH64" s="269" t="s">
        <v>628</v>
      </c>
      <c r="AI64" s="269" t="s">
        <v>629</v>
      </c>
      <c r="AJ64" s="336" t="e">
        <f t="shared" si="137"/>
        <v>#NAME?</v>
      </c>
      <c r="AK64" s="146"/>
      <c r="AL64" s="320" t="e">
        <f>IF(OR(J64="NIL",ISERROR(O64),E64&lt;&gt;Live),"",INDEX(Unique_PIG,MATCH(J64,PIG_Likelihood_Scale,0),MATCH(O64,PIG_Impact_Scale,0))*N64)</f>
        <v>#VALUE!</v>
      </c>
      <c r="AM64" s="271" t="e">
        <f t="shared" si="139"/>
        <v>#VALUE!</v>
      </c>
      <c r="AN64" s="271" t="e">
        <f t="shared" si="140"/>
        <v>#VALUE!</v>
      </c>
      <c r="AO64" s="271" t="e">
        <f t="shared" si="141"/>
        <v>#VALUE!</v>
      </c>
      <c r="AP64" s="271" t="e">
        <f t="shared" si="142"/>
        <v>#VALUE!</v>
      </c>
      <c r="AQ64" s="271" t="e">
        <f t="shared" si="143"/>
        <v>#VALUE!</v>
      </c>
      <c r="AR64" s="271" t="e">
        <f t="shared" si="144"/>
        <v>#VALUE!</v>
      </c>
      <c r="AS64" s="271" t="e">
        <f t="shared" si="145"/>
        <v>#VALUE!</v>
      </c>
      <c r="AT64" s="271" t="e">
        <f t="shared" si="146"/>
        <v>#VALUE!</v>
      </c>
      <c r="AU64" s="271" t="e">
        <f t="shared" si="147"/>
        <v>#VALUE!</v>
      </c>
      <c r="AV64" s="271" t="e">
        <f t="shared" si="148"/>
        <v>#VALUE!</v>
      </c>
      <c r="AW64" s="271" t="e">
        <f t="shared" si="149"/>
        <v>#VALUE!</v>
      </c>
      <c r="AX64" s="271" t="e">
        <f t="shared" si="150"/>
        <v>#VALUE!</v>
      </c>
      <c r="AY64" s="271" t="e">
        <f t="shared" si="151"/>
        <v>#VALUE!</v>
      </c>
      <c r="AZ64" s="271" t="e">
        <f t="shared" si="152"/>
        <v>#VALUE!</v>
      </c>
      <c r="BA64" s="271" t="e">
        <f t="shared" si="153"/>
        <v>#VALUE!</v>
      </c>
      <c r="BB64" s="271" t="e">
        <f t="shared" si="154"/>
        <v>#VALUE!</v>
      </c>
      <c r="BC64" s="271" t="e">
        <f t="shared" si="155"/>
        <v>#VALUE!</v>
      </c>
      <c r="BD64" s="271" t="e">
        <f t="shared" si="156"/>
        <v>#VALUE!</v>
      </c>
      <c r="BE64" s="271" t="e">
        <f t="shared" si="157"/>
        <v>#VALUE!</v>
      </c>
      <c r="BF64" s="271" t="e">
        <f t="shared" si="158"/>
        <v>#VALUE!</v>
      </c>
      <c r="BG64" s="271" t="e">
        <f t="shared" si="159"/>
        <v>#VALUE!</v>
      </c>
      <c r="BH64" s="271" t="e">
        <f t="shared" si="160"/>
        <v>#VALUE!</v>
      </c>
      <c r="BI64" s="271" t="e">
        <f t="shared" si="161"/>
        <v>#VALUE!</v>
      </c>
      <c r="BJ64" s="271" t="e">
        <f t="shared" si="162"/>
        <v>#VALUE!</v>
      </c>
      <c r="BK64" s="271" t="e">
        <f t="shared" si="163"/>
        <v>#VALUE!</v>
      </c>
      <c r="BL64" s="271" t="e">
        <f t="shared" si="164"/>
        <v>#VALUE!</v>
      </c>
      <c r="BM64" s="271" t="e">
        <f t="shared" si="165"/>
        <v>#VALUE!</v>
      </c>
      <c r="BN64" s="271" t="e">
        <f t="shared" si="166"/>
        <v>#VALUE!</v>
      </c>
      <c r="BO64" s="271" t="e">
        <f t="shared" si="167"/>
        <v>#VALUE!</v>
      </c>
      <c r="BP64" s="271" t="e">
        <f t="shared" si="168"/>
        <v>#VALUE!</v>
      </c>
      <c r="BQ64" s="271" t="e">
        <f t="shared" si="169"/>
        <v>#VALUE!</v>
      </c>
      <c r="BR64" s="271" t="e">
        <f t="shared" si="170"/>
        <v>#VALUE!</v>
      </c>
      <c r="BS64" s="271" t="e">
        <f t="shared" si="171"/>
        <v>#VALUE!</v>
      </c>
      <c r="BT64" s="271" t="e">
        <f t="shared" si="172"/>
        <v>#VALUE!</v>
      </c>
      <c r="BU64" s="271" t="e">
        <f t="shared" si="173"/>
        <v>#VALUE!</v>
      </c>
      <c r="BV64" s="271" t="e">
        <f t="shared" si="174"/>
        <v>#VALUE!</v>
      </c>
      <c r="BW64" s="271" t="e">
        <f t="shared" si="175"/>
        <v>#VALUE!</v>
      </c>
      <c r="BX64" s="271" t="e">
        <f t="shared" si="176"/>
        <v>#VALUE!</v>
      </c>
      <c r="BY64" s="271" t="e">
        <f t="shared" si="177"/>
        <v>#VALUE!</v>
      </c>
      <c r="BZ64" s="271" t="e">
        <f t="shared" si="178"/>
        <v>#VALUE!</v>
      </c>
      <c r="CA64" s="271" t="e">
        <f t="shared" si="179"/>
        <v>#VALUE!</v>
      </c>
      <c r="CB64" s="271" t="e">
        <f t="shared" si="180"/>
        <v>#VALUE!</v>
      </c>
      <c r="CC64" s="271" t="e">
        <f t="shared" si="181"/>
        <v>#VALUE!</v>
      </c>
      <c r="CD64" s="271" t="e">
        <f t="shared" si="182"/>
        <v>#VALUE!</v>
      </c>
      <c r="CE64" s="271" t="e">
        <f t="shared" si="183"/>
        <v>#VALUE!</v>
      </c>
      <c r="CF64" s="271" t="e">
        <f t="shared" si="184"/>
        <v>#VALUE!</v>
      </c>
      <c r="CG64" s="271" t="e">
        <f t="shared" si="185"/>
        <v>#VALUE!</v>
      </c>
      <c r="CH64" s="271" t="e">
        <f t="shared" si="186"/>
        <v>#VALUE!</v>
      </c>
      <c r="CI64" s="271" t="e">
        <f t="shared" si="187"/>
        <v>#VALUE!</v>
      </c>
      <c r="CJ64" s="156" t="e">
        <f t="shared" si="188"/>
        <v>#VALUE!</v>
      </c>
      <c r="CK64" s="337" t="e">
        <f>IF(OR(Y64="NIL",ISERROR(AD64),E64&lt;&gt;Live),"",INDEX(Unique_PIG,MATCH(Y64,PIG_Likelihood_Scale,0),MATCH(AD64,PIG_Impact_Scale,0))*AC64)</f>
        <v>#VALUE!</v>
      </c>
      <c r="CL64" s="271" t="e">
        <f t="shared" si="190"/>
        <v>#VALUE!</v>
      </c>
      <c r="CM64" s="271" t="e">
        <f t="shared" si="191"/>
        <v>#VALUE!</v>
      </c>
      <c r="CN64" s="271" t="e">
        <f t="shared" si="192"/>
        <v>#VALUE!</v>
      </c>
      <c r="CO64" s="271" t="e">
        <f t="shared" si="193"/>
        <v>#VALUE!</v>
      </c>
      <c r="CP64" s="271" t="e">
        <f t="shared" si="194"/>
        <v>#VALUE!</v>
      </c>
      <c r="CQ64" s="271" t="e">
        <f t="shared" si="195"/>
        <v>#VALUE!</v>
      </c>
      <c r="CR64" s="271" t="e">
        <f t="shared" si="196"/>
        <v>#VALUE!</v>
      </c>
      <c r="CS64" s="271" t="e">
        <f t="shared" si="197"/>
        <v>#VALUE!</v>
      </c>
      <c r="CT64" s="271" t="e">
        <f t="shared" si="198"/>
        <v>#VALUE!</v>
      </c>
      <c r="CU64" s="271" t="e">
        <f t="shared" si="199"/>
        <v>#VALUE!</v>
      </c>
      <c r="CV64" s="271" t="e">
        <f t="shared" si="200"/>
        <v>#VALUE!</v>
      </c>
      <c r="CW64" s="271" t="e">
        <f t="shared" si="201"/>
        <v>#VALUE!</v>
      </c>
      <c r="CX64" s="271" t="e">
        <f t="shared" si="202"/>
        <v>#VALUE!</v>
      </c>
      <c r="CY64" s="271" t="e">
        <f t="shared" si="203"/>
        <v>#VALUE!</v>
      </c>
      <c r="CZ64" s="271" t="e">
        <f t="shared" si="204"/>
        <v>#VALUE!</v>
      </c>
      <c r="DA64" s="271" t="e">
        <f t="shared" si="205"/>
        <v>#VALUE!</v>
      </c>
      <c r="DB64" s="271" t="e">
        <f t="shared" si="206"/>
        <v>#VALUE!</v>
      </c>
      <c r="DC64" s="271" t="e">
        <f t="shared" si="207"/>
        <v>#VALUE!</v>
      </c>
      <c r="DD64" s="271" t="e">
        <f t="shared" si="208"/>
        <v>#VALUE!</v>
      </c>
      <c r="DE64" s="271" t="e">
        <f t="shared" si="209"/>
        <v>#VALUE!</v>
      </c>
      <c r="DF64" s="271" t="e">
        <f t="shared" si="210"/>
        <v>#VALUE!</v>
      </c>
      <c r="DG64" s="271" t="e">
        <f t="shared" si="211"/>
        <v>#VALUE!</v>
      </c>
      <c r="DH64" s="271" t="e">
        <f t="shared" si="212"/>
        <v>#VALUE!</v>
      </c>
      <c r="DI64" s="271" t="e">
        <f t="shared" si="213"/>
        <v>#VALUE!</v>
      </c>
      <c r="DJ64" s="271" t="e">
        <f t="shared" si="214"/>
        <v>#VALUE!</v>
      </c>
      <c r="DK64" s="271" t="e">
        <f t="shared" si="215"/>
        <v>#VALUE!</v>
      </c>
      <c r="DL64" s="271" t="e">
        <f t="shared" si="216"/>
        <v>#VALUE!</v>
      </c>
      <c r="DM64" s="271" t="e">
        <f t="shared" si="217"/>
        <v>#VALUE!</v>
      </c>
      <c r="DN64" s="271" t="e">
        <f t="shared" si="218"/>
        <v>#VALUE!</v>
      </c>
      <c r="DO64" s="271" t="e">
        <f t="shared" si="219"/>
        <v>#VALUE!</v>
      </c>
      <c r="DP64" s="271" t="e">
        <f t="shared" si="220"/>
        <v>#VALUE!</v>
      </c>
      <c r="DQ64" s="271" t="e">
        <f t="shared" si="221"/>
        <v>#VALUE!</v>
      </c>
      <c r="DR64" s="271" t="e">
        <f t="shared" si="222"/>
        <v>#VALUE!</v>
      </c>
      <c r="DS64" s="271" t="e">
        <f t="shared" si="223"/>
        <v>#VALUE!</v>
      </c>
      <c r="DT64" s="271" t="e">
        <f t="shared" si="224"/>
        <v>#VALUE!</v>
      </c>
      <c r="DU64" s="271" t="e">
        <f t="shared" si="225"/>
        <v>#VALUE!</v>
      </c>
      <c r="DV64" s="271" t="e">
        <f t="shared" si="226"/>
        <v>#VALUE!</v>
      </c>
      <c r="DW64" s="271" t="e">
        <f t="shared" si="227"/>
        <v>#VALUE!</v>
      </c>
      <c r="DX64" s="271" t="e">
        <f t="shared" si="228"/>
        <v>#VALUE!</v>
      </c>
      <c r="DY64" s="271" t="e">
        <f t="shared" si="229"/>
        <v>#VALUE!</v>
      </c>
      <c r="DZ64" s="271" t="e">
        <f t="shared" si="230"/>
        <v>#VALUE!</v>
      </c>
      <c r="EA64" s="271" t="e">
        <f t="shared" si="231"/>
        <v>#VALUE!</v>
      </c>
      <c r="EB64" s="271" t="e">
        <f t="shared" si="232"/>
        <v>#VALUE!</v>
      </c>
      <c r="EC64" s="271" t="e">
        <f t="shared" si="233"/>
        <v>#VALUE!</v>
      </c>
      <c r="ED64" s="271" t="e">
        <f t="shared" si="234"/>
        <v>#VALUE!</v>
      </c>
      <c r="EE64" s="271" t="e">
        <f t="shared" si="235"/>
        <v>#VALUE!</v>
      </c>
      <c r="EF64" s="271" t="e">
        <f t="shared" si="236"/>
        <v>#VALUE!</v>
      </c>
      <c r="EG64" s="271" t="e">
        <f t="shared" si="237"/>
        <v>#VALUE!</v>
      </c>
      <c r="EH64" s="271" t="e">
        <f t="shared" si="238"/>
        <v>#VALUE!</v>
      </c>
      <c r="EI64" s="338" t="e">
        <f t="shared" si="239"/>
        <v>#VALUE!</v>
      </c>
    </row>
    <row r="65" customHeight="1" ht="16.0">
      <c r="B65" s="323" t="s">
        <v>519</v>
      </c>
      <c r="C65" s="324" t="s">
        <v>519</v>
      </c>
      <c r="D65" s="325" t="s">
        <v>519</v>
      </c>
      <c r="E65" s="326" t="s">
        <v>519</v>
      </c>
      <c r="F65" s="146"/>
      <c r="G65" s="308" t="e">
        <f>IF(AND(P65&lt;&gt;"",E65="Live",D65="Opportunity"),RANK(P65,Current_Score,1)+COUNTIF(P$12:$P65,P65)-1,"")</f>
        <v>#VALUE!</v>
      </c>
      <c r="H65" s="309" t="e">
        <f>IF(AND(P65&lt;&gt;"",E65="Live",D65="Threat"),RANK(P65,Current_Score,0)+COUNTIF(P$12:$P65,P65)-1,"")</f>
        <v>#VALUE!</v>
      </c>
      <c r="I65" s="146"/>
      <c r="J65" s="323" t="s">
        <v>520</v>
      </c>
      <c r="K65" s="327" t="s">
        <v>521</v>
      </c>
      <c r="L65" s="327" t="s">
        <v>518</v>
      </c>
      <c r="M65" s="327" t="s">
        <v>519</v>
      </c>
      <c r="N65" s="328" t="e">
        <f t="shared" si="119"/>
        <v>#NAME?</v>
      </c>
      <c r="O65" s="271" t="e">
        <f>INDEX(Scale_Names,MAX(IF(K65="",0,MATCH(K65,Scale_Names,0)),IF(L65="",0,MATCH(L65,Scale_Names,0)),IF(M65=0,0,MATCH(M65,Scale_Names,0))),0)</f>
        <v>#NAME?</v>
      </c>
      <c r="P65" s="329" t="e">
        <f>IF(OR(J65="NIL",J65="",ISERROR(O65)),"",INDEX(PIG,MATCH(J65,PIG_Likelihood_Scale,0),MATCH(O65,PIG_Impact_Scale,0))*N65)</f>
        <v>#VALUE!</v>
      </c>
      <c r="Q65" s="146"/>
      <c r="R65" s="330" t="s">
        <v>631</v>
      </c>
      <c r="S65" s="331" t="s">
        <v>632</v>
      </c>
      <c r="T65" s="331" t="s">
        <v>633</v>
      </c>
      <c r="U65" s="332" t="e">
        <f t="shared" si="125"/>
        <v>#NAME?</v>
      </c>
      <c r="V65" s="146"/>
      <c r="W65" s="333" t="s">
        <v>634</v>
      </c>
      <c r="X65" s="146"/>
      <c r="Y65" s="320" t="s">
        <v>520</v>
      </c>
      <c r="Z65" s="271" t="s">
        <v>521</v>
      </c>
      <c r="AA65" s="271" t="s">
        <v>518</v>
      </c>
      <c r="AB65" s="271" t="s">
        <v>519</v>
      </c>
      <c r="AC65" s="328" t="e">
        <f t="shared" si="131"/>
        <v>#NAME?</v>
      </c>
      <c r="AD65" s="271" t="e">
        <f>INDEX(Scale_Names,MAX(IF(Z65="",0,MATCH(Z65,Scale_Names,0)),IF(AA65="",0,MATCH(AA65,Scale_Names,0)),IF(AB65=0,0,MATCH(AB65,Scale_Names,0))),0)</f>
        <v>#NAME?</v>
      </c>
      <c r="AE65" s="334" t="e">
        <f>IF(OR(Y65="NIL",ISERROR(AD65)),"",INDEX(PIG,MATCH(Y65,PIG_Likelihood_Scale,0),MATCH(AD65,PIG_Impact_Scale,0))*AC65)</f>
        <v>#VALUE!</v>
      </c>
      <c r="AF65" s="146"/>
      <c r="AG65" s="335" t="s">
        <v>631</v>
      </c>
      <c r="AH65" s="269" t="s">
        <v>632</v>
      </c>
      <c r="AI65" s="269" t="s">
        <v>633</v>
      </c>
      <c r="AJ65" s="336" t="e">
        <f t="shared" si="137"/>
        <v>#NAME?</v>
      </c>
      <c r="AK65" s="146"/>
      <c r="AL65" s="320" t="e">
        <f>IF(OR(J65="NIL",ISERROR(O65),E65&lt;&gt;Live),"",INDEX(Unique_PIG,MATCH(J65,PIG_Likelihood_Scale,0),MATCH(O65,PIG_Impact_Scale,0))*N65)</f>
        <v>#VALUE!</v>
      </c>
      <c r="AM65" s="271" t="e">
        <f t="shared" si="139"/>
        <v>#VALUE!</v>
      </c>
      <c r="AN65" s="271" t="e">
        <f t="shared" si="140"/>
        <v>#VALUE!</v>
      </c>
      <c r="AO65" s="271" t="e">
        <f t="shared" si="141"/>
        <v>#VALUE!</v>
      </c>
      <c r="AP65" s="271" t="e">
        <f t="shared" si="142"/>
        <v>#VALUE!</v>
      </c>
      <c r="AQ65" s="271" t="e">
        <f t="shared" si="143"/>
        <v>#VALUE!</v>
      </c>
      <c r="AR65" s="271" t="e">
        <f t="shared" si="144"/>
        <v>#VALUE!</v>
      </c>
      <c r="AS65" s="271" t="e">
        <f t="shared" si="145"/>
        <v>#VALUE!</v>
      </c>
      <c r="AT65" s="271" t="e">
        <f t="shared" si="146"/>
        <v>#VALUE!</v>
      </c>
      <c r="AU65" s="271" t="e">
        <f t="shared" si="147"/>
        <v>#VALUE!</v>
      </c>
      <c r="AV65" s="271" t="e">
        <f t="shared" si="148"/>
        <v>#VALUE!</v>
      </c>
      <c r="AW65" s="271" t="e">
        <f t="shared" si="149"/>
        <v>#VALUE!</v>
      </c>
      <c r="AX65" s="271" t="e">
        <f t="shared" si="150"/>
        <v>#VALUE!</v>
      </c>
      <c r="AY65" s="271" t="e">
        <f t="shared" si="151"/>
        <v>#VALUE!</v>
      </c>
      <c r="AZ65" s="271" t="e">
        <f t="shared" si="152"/>
        <v>#VALUE!</v>
      </c>
      <c r="BA65" s="271" t="e">
        <f t="shared" si="153"/>
        <v>#VALUE!</v>
      </c>
      <c r="BB65" s="271" t="e">
        <f t="shared" si="154"/>
        <v>#VALUE!</v>
      </c>
      <c r="BC65" s="271" t="e">
        <f t="shared" si="155"/>
        <v>#VALUE!</v>
      </c>
      <c r="BD65" s="271" t="e">
        <f t="shared" si="156"/>
        <v>#VALUE!</v>
      </c>
      <c r="BE65" s="271" t="e">
        <f t="shared" si="157"/>
        <v>#VALUE!</v>
      </c>
      <c r="BF65" s="271" t="e">
        <f t="shared" si="158"/>
        <v>#VALUE!</v>
      </c>
      <c r="BG65" s="271" t="e">
        <f t="shared" si="159"/>
        <v>#VALUE!</v>
      </c>
      <c r="BH65" s="271" t="e">
        <f t="shared" si="160"/>
        <v>#VALUE!</v>
      </c>
      <c r="BI65" s="271" t="e">
        <f t="shared" si="161"/>
        <v>#VALUE!</v>
      </c>
      <c r="BJ65" s="271" t="e">
        <f t="shared" si="162"/>
        <v>#VALUE!</v>
      </c>
      <c r="BK65" s="271" t="e">
        <f t="shared" si="163"/>
        <v>#VALUE!</v>
      </c>
      <c r="BL65" s="271" t="e">
        <f t="shared" si="164"/>
        <v>#VALUE!</v>
      </c>
      <c r="BM65" s="271" t="e">
        <f t="shared" si="165"/>
        <v>#VALUE!</v>
      </c>
      <c r="BN65" s="271" t="e">
        <f t="shared" si="166"/>
        <v>#VALUE!</v>
      </c>
      <c r="BO65" s="271" t="e">
        <f t="shared" si="167"/>
        <v>#VALUE!</v>
      </c>
      <c r="BP65" s="271" t="e">
        <f t="shared" si="168"/>
        <v>#VALUE!</v>
      </c>
      <c r="BQ65" s="271" t="e">
        <f t="shared" si="169"/>
        <v>#VALUE!</v>
      </c>
      <c r="BR65" s="271" t="e">
        <f t="shared" si="170"/>
        <v>#VALUE!</v>
      </c>
      <c r="BS65" s="271" t="e">
        <f t="shared" si="171"/>
        <v>#VALUE!</v>
      </c>
      <c r="BT65" s="271" t="e">
        <f t="shared" si="172"/>
        <v>#VALUE!</v>
      </c>
      <c r="BU65" s="271" t="e">
        <f t="shared" si="173"/>
        <v>#VALUE!</v>
      </c>
      <c r="BV65" s="271" t="e">
        <f t="shared" si="174"/>
        <v>#VALUE!</v>
      </c>
      <c r="BW65" s="271" t="e">
        <f t="shared" si="175"/>
        <v>#VALUE!</v>
      </c>
      <c r="BX65" s="271" t="e">
        <f t="shared" si="176"/>
        <v>#VALUE!</v>
      </c>
      <c r="BY65" s="271" t="e">
        <f t="shared" si="177"/>
        <v>#VALUE!</v>
      </c>
      <c r="BZ65" s="271" t="e">
        <f t="shared" si="178"/>
        <v>#VALUE!</v>
      </c>
      <c r="CA65" s="271" t="e">
        <f t="shared" si="179"/>
        <v>#VALUE!</v>
      </c>
      <c r="CB65" s="271" t="e">
        <f t="shared" si="180"/>
        <v>#VALUE!</v>
      </c>
      <c r="CC65" s="271" t="e">
        <f t="shared" si="181"/>
        <v>#VALUE!</v>
      </c>
      <c r="CD65" s="271" t="e">
        <f t="shared" si="182"/>
        <v>#VALUE!</v>
      </c>
      <c r="CE65" s="271" t="e">
        <f t="shared" si="183"/>
        <v>#VALUE!</v>
      </c>
      <c r="CF65" s="271" t="e">
        <f t="shared" si="184"/>
        <v>#VALUE!</v>
      </c>
      <c r="CG65" s="271" t="e">
        <f t="shared" si="185"/>
        <v>#VALUE!</v>
      </c>
      <c r="CH65" s="271" t="e">
        <f t="shared" si="186"/>
        <v>#VALUE!</v>
      </c>
      <c r="CI65" s="271" t="e">
        <f t="shared" si="187"/>
        <v>#VALUE!</v>
      </c>
      <c r="CJ65" s="156" t="e">
        <f t="shared" si="188"/>
        <v>#VALUE!</v>
      </c>
      <c r="CK65" s="337" t="e">
        <f>IF(OR(Y65="NIL",ISERROR(AD65),E65&lt;&gt;Live),"",INDEX(Unique_PIG,MATCH(Y65,PIG_Likelihood_Scale,0),MATCH(AD65,PIG_Impact_Scale,0))*AC65)</f>
        <v>#VALUE!</v>
      </c>
      <c r="CL65" s="271" t="e">
        <f t="shared" si="190"/>
        <v>#VALUE!</v>
      </c>
      <c r="CM65" s="271" t="e">
        <f t="shared" si="191"/>
        <v>#VALUE!</v>
      </c>
      <c r="CN65" s="271" t="e">
        <f t="shared" si="192"/>
        <v>#VALUE!</v>
      </c>
      <c r="CO65" s="271" t="e">
        <f t="shared" si="193"/>
        <v>#VALUE!</v>
      </c>
      <c r="CP65" s="271" t="e">
        <f t="shared" si="194"/>
        <v>#VALUE!</v>
      </c>
      <c r="CQ65" s="271" t="e">
        <f t="shared" si="195"/>
        <v>#VALUE!</v>
      </c>
      <c r="CR65" s="271" t="e">
        <f t="shared" si="196"/>
        <v>#VALUE!</v>
      </c>
      <c r="CS65" s="271" t="e">
        <f t="shared" si="197"/>
        <v>#VALUE!</v>
      </c>
      <c r="CT65" s="271" t="e">
        <f t="shared" si="198"/>
        <v>#VALUE!</v>
      </c>
      <c r="CU65" s="271" t="e">
        <f t="shared" si="199"/>
        <v>#VALUE!</v>
      </c>
      <c r="CV65" s="271" t="e">
        <f t="shared" si="200"/>
        <v>#VALUE!</v>
      </c>
      <c r="CW65" s="271" t="e">
        <f t="shared" si="201"/>
        <v>#VALUE!</v>
      </c>
      <c r="CX65" s="271" t="e">
        <f t="shared" si="202"/>
        <v>#VALUE!</v>
      </c>
      <c r="CY65" s="271" t="e">
        <f t="shared" si="203"/>
        <v>#VALUE!</v>
      </c>
      <c r="CZ65" s="271" t="e">
        <f t="shared" si="204"/>
        <v>#VALUE!</v>
      </c>
      <c r="DA65" s="271" t="e">
        <f t="shared" si="205"/>
        <v>#VALUE!</v>
      </c>
      <c r="DB65" s="271" t="e">
        <f t="shared" si="206"/>
        <v>#VALUE!</v>
      </c>
      <c r="DC65" s="271" t="e">
        <f t="shared" si="207"/>
        <v>#VALUE!</v>
      </c>
      <c r="DD65" s="271" t="e">
        <f t="shared" si="208"/>
        <v>#VALUE!</v>
      </c>
      <c r="DE65" s="271" t="e">
        <f t="shared" si="209"/>
        <v>#VALUE!</v>
      </c>
      <c r="DF65" s="271" t="e">
        <f t="shared" si="210"/>
        <v>#VALUE!</v>
      </c>
      <c r="DG65" s="271" t="e">
        <f t="shared" si="211"/>
        <v>#VALUE!</v>
      </c>
      <c r="DH65" s="271" t="e">
        <f t="shared" si="212"/>
        <v>#VALUE!</v>
      </c>
      <c r="DI65" s="271" t="e">
        <f t="shared" si="213"/>
        <v>#VALUE!</v>
      </c>
      <c r="DJ65" s="271" t="e">
        <f t="shared" si="214"/>
        <v>#VALUE!</v>
      </c>
      <c r="DK65" s="271" t="e">
        <f t="shared" si="215"/>
        <v>#VALUE!</v>
      </c>
      <c r="DL65" s="271" t="e">
        <f t="shared" si="216"/>
        <v>#VALUE!</v>
      </c>
      <c r="DM65" s="271" t="e">
        <f t="shared" si="217"/>
        <v>#VALUE!</v>
      </c>
      <c r="DN65" s="271" t="e">
        <f t="shared" si="218"/>
        <v>#VALUE!</v>
      </c>
      <c r="DO65" s="271" t="e">
        <f t="shared" si="219"/>
        <v>#VALUE!</v>
      </c>
      <c r="DP65" s="271" t="e">
        <f t="shared" si="220"/>
        <v>#VALUE!</v>
      </c>
      <c r="DQ65" s="271" t="e">
        <f t="shared" si="221"/>
        <v>#VALUE!</v>
      </c>
      <c r="DR65" s="271" t="e">
        <f t="shared" si="222"/>
        <v>#VALUE!</v>
      </c>
      <c r="DS65" s="271" t="e">
        <f t="shared" si="223"/>
        <v>#VALUE!</v>
      </c>
      <c r="DT65" s="271" t="e">
        <f t="shared" si="224"/>
        <v>#VALUE!</v>
      </c>
      <c r="DU65" s="271" t="e">
        <f t="shared" si="225"/>
        <v>#VALUE!</v>
      </c>
      <c r="DV65" s="271" t="e">
        <f t="shared" si="226"/>
        <v>#VALUE!</v>
      </c>
      <c r="DW65" s="271" t="e">
        <f t="shared" si="227"/>
        <v>#VALUE!</v>
      </c>
      <c r="DX65" s="271" t="e">
        <f t="shared" si="228"/>
        <v>#VALUE!</v>
      </c>
      <c r="DY65" s="271" t="e">
        <f t="shared" si="229"/>
        <v>#VALUE!</v>
      </c>
      <c r="DZ65" s="271" t="e">
        <f t="shared" si="230"/>
        <v>#VALUE!</v>
      </c>
      <c r="EA65" s="271" t="e">
        <f t="shared" si="231"/>
        <v>#VALUE!</v>
      </c>
      <c r="EB65" s="271" t="e">
        <f t="shared" si="232"/>
        <v>#VALUE!</v>
      </c>
      <c r="EC65" s="271" t="e">
        <f t="shared" si="233"/>
        <v>#VALUE!</v>
      </c>
      <c r="ED65" s="271" t="e">
        <f t="shared" si="234"/>
        <v>#VALUE!</v>
      </c>
      <c r="EE65" s="271" t="e">
        <f t="shared" si="235"/>
        <v>#VALUE!</v>
      </c>
      <c r="EF65" s="271" t="e">
        <f t="shared" si="236"/>
        <v>#VALUE!</v>
      </c>
      <c r="EG65" s="271" t="e">
        <f t="shared" si="237"/>
        <v>#VALUE!</v>
      </c>
      <c r="EH65" s="271" t="e">
        <f t="shared" si="238"/>
        <v>#VALUE!</v>
      </c>
      <c r="EI65" s="338" t="e">
        <f t="shared" si="239"/>
        <v>#VALUE!</v>
      </c>
    </row>
    <row r="66" customHeight="1" ht="16.0">
      <c r="B66" s="323" t="s">
        <v>519</v>
      </c>
      <c r="C66" s="324" t="s">
        <v>519</v>
      </c>
      <c r="D66" s="325" t="s">
        <v>519</v>
      </c>
      <c r="E66" s="326" t="s">
        <v>519</v>
      </c>
      <c r="F66" s="146"/>
      <c r="G66" s="308" t="e">
        <f>IF(AND(P66&lt;&gt;"",E66="Live",D66="Opportunity"),RANK(P66,Current_Score,1)+COUNTIF(P$12:$P66,P66)-1,"")</f>
        <v>#VALUE!</v>
      </c>
      <c r="H66" s="309" t="e">
        <f>IF(AND(P66&lt;&gt;"",E66="Live",D66="Threat"),RANK(P66,Current_Score,0)+COUNTIF(P$12:$P66,P66)-1,"")</f>
        <v>#VALUE!</v>
      </c>
      <c r="I66" s="146"/>
      <c r="J66" s="323" t="s">
        <v>520</v>
      </c>
      <c r="K66" s="327" t="s">
        <v>521</v>
      </c>
      <c r="L66" s="327" t="s">
        <v>518</v>
      </c>
      <c r="M66" s="327" t="s">
        <v>519</v>
      </c>
      <c r="N66" s="328" t="e">
        <f t="shared" si="119"/>
        <v>#NAME?</v>
      </c>
      <c r="O66" s="271" t="e">
        <f>INDEX(Scale_Names,MAX(IF(K66="",0,MATCH(K66,Scale_Names,0)),IF(L66="",0,MATCH(L66,Scale_Names,0)),IF(M66=0,0,MATCH(M66,Scale_Names,0))),0)</f>
        <v>#NAME?</v>
      </c>
      <c r="P66" s="329" t="e">
        <f>IF(OR(J66="NIL",J66="",ISERROR(O66)),"",INDEX(PIG,MATCH(J66,PIG_Likelihood_Scale,0),MATCH(O66,PIG_Impact_Scale,0))*N66)</f>
        <v>#VALUE!</v>
      </c>
      <c r="Q66" s="146"/>
      <c r="R66" s="330" t="s">
        <v>635</v>
      </c>
      <c r="S66" s="331" t="s">
        <v>636</v>
      </c>
      <c r="T66" s="331" t="s">
        <v>637</v>
      </c>
      <c r="U66" s="332" t="e">
        <f t="shared" si="125"/>
        <v>#NAME?</v>
      </c>
      <c r="V66" s="146"/>
      <c r="W66" s="333" t="s">
        <v>638</v>
      </c>
      <c r="X66" s="146"/>
      <c r="Y66" s="320" t="s">
        <v>520</v>
      </c>
      <c r="Z66" s="271" t="s">
        <v>521</v>
      </c>
      <c r="AA66" s="271" t="s">
        <v>518</v>
      </c>
      <c r="AB66" s="271" t="s">
        <v>519</v>
      </c>
      <c r="AC66" s="328" t="e">
        <f t="shared" si="131"/>
        <v>#NAME?</v>
      </c>
      <c r="AD66" s="271" t="e">
        <f>INDEX(Scale_Names,MAX(IF(Z66="",0,MATCH(Z66,Scale_Names,0)),IF(AA66="",0,MATCH(AA66,Scale_Names,0)),IF(AB66=0,0,MATCH(AB66,Scale_Names,0))),0)</f>
        <v>#NAME?</v>
      </c>
      <c r="AE66" s="334" t="e">
        <f>IF(OR(Y66="NIL",ISERROR(AD66)),"",INDEX(PIG,MATCH(Y66,PIG_Likelihood_Scale,0),MATCH(AD66,PIG_Impact_Scale,0))*AC66)</f>
        <v>#VALUE!</v>
      </c>
      <c r="AF66" s="146"/>
      <c r="AG66" s="335" t="s">
        <v>635</v>
      </c>
      <c r="AH66" s="269" t="s">
        <v>636</v>
      </c>
      <c r="AI66" s="269" t="s">
        <v>637</v>
      </c>
      <c r="AJ66" s="336" t="e">
        <f t="shared" si="137"/>
        <v>#NAME?</v>
      </c>
      <c r="AK66" s="146"/>
      <c r="AL66" s="320" t="e">
        <f>IF(OR(J66="NIL",ISERROR(O66),E66&lt;&gt;Live),"",INDEX(Unique_PIG,MATCH(J66,PIG_Likelihood_Scale,0),MATCH(O66,PIG_Impact_Scale,0))*N66)</f>
        <v>#VALUE!</v>
      </c>
      <c r="AM66" s="271" t="e">
        <f t="shared" si="139"/>
        <v>#VALUE!</v>
      </c>
      <c r="AN66" s="271" t="e">
        <f t="shared" si="140"/>
        <v>#VALUE!</v>
      </c>
      <c r="AO66" s="271" t="e">
        <f t="shared" si="141"/>
        <v>#VALUE!</v>
      </c>
      <c r="AP66" s="271" t="e">
        <f t="shared" si="142"/>
        <v>#VALUE!</v>
      </c>
      <c r="AQ66" s="271" t="e">
        <f t="shared" si="143"/>
        <v>#VALUE!</v>
      </c>
      <c r="AR66" s="271" t="e">
        <f t="shared" si="144"/>
        <v>#VALUE!</v>
      </c>
      <c r="AS66" s="271" t="e">
        <f t="shared" si="145"/>
        <v>#VALUE!</v>
      </c>
      <c r="AT66" s="271" t="e">
        <f t="shared" si="146"/>
        <v>#VALUE!</v>
      </c>
      <c r="AU66" s="271" t="e">
        <f t="shared" si="147"/>
        <v>#VALUE!</v>
      </c>
      <c r="AV66" s="271" t="e">
        <f t="shared" si="148"/>
        <v>#VALUE!</v>
      </c>
      <c r="AW66" s="271" t="e">
        <f t="shared" si="149"/>
        <v>#VALUE!</v>
      </c>
      <c r="AX66" s="271" t="e">
        <f t="shared" si="150"/>
        <v>#VALUE!</v>
      </c>
      <c r="AY66" s="271" t="e">
        <f t="shared" si="151"/>
        <v>#VALUE!</v>
      </c>
      <c r="AZ66" s="271" t="e">
        <f t="shared" si="152"/>
        <v>#VALUE!</v>
      </c>
      <c r="BA66" s="271" t="e">
        <f t="shared" si="153"/>
        <v>#VALUE!</v>
      </c>
      <c r="BB66" s="271" t="e">
        <f t="shared" si="154"/>
        <v>#VALUE!</v>
      </c>
      <c r="BC66" s="271" t="e">
        <f t="shared" si="155"/>
        <v>#VALUE!</v>
      </c>
      <c r="BD66" s="271" t="e">
        <f t="shared" si="156"/>
        <v>#VALUE!</v>
      </c>
      <c r="BE66" s="271" t="e">
        <f t="shared" si="157"/>
        <v>#VALUE!</v>
      </c>
      <c r="BF66" s="271" t="e">
        <f t="shared" si="158"/>
        <v>#VALUE!</v>
      </c>
      <c r="BG66" s="271" t="e">
        <f t="shared" si="159"/>
        <v>#VALUE!</v>
      </c>
      <c r="BH66" s="271" t="e">
        <f t="shared" si="160"/>
        <v>#VALUE!</v>
      </c>
      <c r="BI66" s="271" t="e">
        <f t="shared" si="161"/>
        <v>#VALUE!</v>
      </c>
      <c r="BJ66" s="271" t="e">
        <f t="shared" si="162"/>
        <v>#VALUE!</v>
      </c>
      <c r="BK66" s="271" t="e">
        <f t="shared" si="163"/>
        <v>#VALUE!</v>
      </c>
      <c r="BL66" s="271" t="e">
        <f t="shared" si="164"/>
        <v>#VALUE!</v>
      </c>
      <c r="BM66" s="271" t="e">
        <f t="shared" si="165"/>
        <v>#VALUE!</v>
      </c>
      <c r="BN66" s="271" t="e">
        <f t="shared" si="166"/>
        <v>#VALUE!</v>
      </c>
      <c r="BO66" s="271" t="e">
        <f t="shared" si="167"/>
        <v>#VALUE!</v>
      </c>
      <c r="BP66" s="271" t="e">
        <f t="shared" si="168"/>
        <v>#VALUE!</v>
      </c>
      <c r="BQ66" s="271" t="e">
        <f t="shared" si="169"/>
        <v>#VALUE!</v>
      </c>
      <c r="BR66" s="271" t="e">
        <f t="shared" si="170"/>
        <v>#VALUE!</v>
      </c>
      <c r="BS66" s="271" t="e">
        <f t="shared" si="171"/>
        <v>#VALUE!</v>
      </c>
      <c r="BT66" s="271" t="e">
        <f t="shared" si="172"/>
        <v>#VALUE!</v>
      </c>
      <c r="BU66" s="271" t="e">
        <f t="shared" si="173"/>
        <v>#VALUE!</v>
      </c>
      <c r="BV66" s="271" t="e">
        <f t="shared" si="174"/>
        <v>#VALUE!</v>
      </c>
      <c r="BW66" s="271" t="e">
        <f t="shared" si="175"/>
        <v>#VALUE!</v>
      </c>
      <c r="BX66" s="271" t="e">
        <f t="shared" si="176"/>
        <v>#VALUE!</v>
      </c>
      <c r="BY66" s="271" t="e">
        <f t="shared" si="177"/>
        <v>#VALUE!</v>
      </c>
      <c r="BZ66" s="271" t="e">
        <f t="shared" si="178"/>
        <v>#VALUE!</v>
      </c>
      <c r="CA66" s="271" t="e">
        <f t="shared" si="179"/>
        <v>#VALUE!</v>
      </c>
      <c r="CB66" s="271" t="e">
        <f t="shared" si="180"/>
        <v>#VALUE!</v>
      </c>
      <c r="CC66" s="271" t="e">
        <f t="shared" si="181"/>
        <v>#VALUE!</v>
      </c>
      <c r="CD66" s="271" t="e">
        <f t="shared" si="182"/>
        <v>#VALUE!</v>
      </c>
      <c r="CE66" s="271" t="e">
        <f t="shared" si="183"/>
        <v>#VALUE!</v>
      </c>
      <c r="CF66" s="271" t="e">
        <f t="shared" si="184"/>
        <v>#VALUE!</v>
      </c>
      <c r="CG66" s="271" t="e">
        <f t="shared" si="185"/>
        <v>#VALUE!</v>
      </c>
      <c r="CH66" s="271" t="e">
        <f t="shared" si="186"/>
        <v>#VALUE!</v>
      </c>
      <c r="CI66" s="271" t="e">
        <f t="shared" si="187"/>
        <v>#VALUE!</v>
      </c>
      <c r="CJ66" s="156" t="e">
        <f t="shared" si="188"/>
        <v>#VALUE!</v>
      </c>
      <c r="CK66" s="337" t="e">
        <f>IF(OR(Y66="NIL",ISERROR(AD66),E66&lt;&gt;Live),"",INDEX(Unique_PIG,MATCH(Y66,PIG_Likelihood_Scale,0),MATCH(AD66,PIG_Impact_Scale,0))*AC66)</f>
        <v>#VALUE!</v>
      </c>
      <c r="CL66" s="271" t="e">
        <f t="shared" si="190"/>
        <v>#VALUE!</v>
      </c>
      <c r="CM66" s="271" t="e">
        <f t="shared" si="191"/>
        <v>#VALUE!</v>
      </c>
      <c r="CN66" s="271" t="e">
        <f t="shared" si="192"/>
        <v>#VALUE!</v>
      </c>
      <c r="CO66" s="271" t="e">
        <f t="shared" si="193"/>
        <v>#VALUE!</v>
      </c>
      <c r="CP66" s="271" t="e">
        <f t="shared" si="194"/>
        <v>#VALUE!</v>
      </c>
      <c r="CQ66" s="271" t="e">
        <f t="shared" si="195"/>
        <v>#VALUE!</v>
      </c>
      <c r="CR66" s="271" t="e">
        <f t="shared" si="196"/>
        <v>#VALUE!</v>
      </c>
      <c r="CS66" s="271" t="e">
        <f t="shared" si="197"/>
        <v>#VALUE!</v>
      </c>
      <c r="CT66" s="271" t="e">
        <f t="shared" si="198"/>
        <v>#VALUE!</v>
      </c>
      <c r="CU66" s="271" t="e">
        <f t="shared" si="199"/>
        <v>#VALUE!</v>
      </c>
      <c r="CV66" s="271" t="e">
        <f t="shared" si="200"/>
        <v>#VALUE!</v>
      </c>
      <c r="CW66" s="271" t="e">
        <f t="shared" si="201"/>
        <v>#VALUE!</v>
      </c>
      <c r="CX66" s="271" t="e">
        <f t="shared" si="202"/>
        <v>#VALUE!</v>
      </c>
      <c r="CY66" s="271" t="e">
        <f t="shared" si="203"/>
        <v>#VALUE!</v>
      </c>
      <c r="CZ66" s="271" t="e">
        <f t="shared" si="204"/>
        <v>#VALUE!</v>
      </c>
      <c r="DA66" s="271" t="e">
        <f t="shared" si="205"/>
        <v>#VALUE!</v>
      </c>
      <c r="DB66" s="271" t="e">
        <f t="shared" si="206"/>
        <v>#VALUE!</v>
      </c>
      <c r="DC66" s="271" t="e">
        <f t="shared" si="207"/>
        <v>#VALUE!</v>
      </c>
      <c r="DD66" s="271" t="e">
        <f t="shared" si="208"/>
        <v>#VALUE!</v>
      </c>
      <c r="DE66" s="271" t="e">
        <f t="shared" si="209"/>
        <v>#VALUE!</v>
      </c>
      <c r="DF66" s="271" t="e">
        <f t="shared" si="210"/>
        <v>#VALUE!</v>
      </c>
      <c r="DG66" s="271" t="e">
        <f t="shared" si="211"/>
        <v>#VALUE!</v>
      </c>
      <c r="DH66" s="271" t="e">
        <f t="shared" si="212"/>
        <v>#VALUE!</v>
      </c>
      <c r="DI66" s="271" t="e">
        <f t="shared" si="213"/>
        <v>#VALUE!</v>
      </c>
      <c r="DJ66" s="271" t="e">
        <f t="shared" si="214"/>
        <v>#VALUE!</v>
      </c>
      <c r="DK66" s="271" t="e">
        <f t="shared" si="215"/>
        <v>#VALUE!</v>
      </c>
      <c r="DL66" s="271" t="e">
        <f t="shared" si="216"/>
        <v>#VALUE!</v>
      </c>
      <c r="DM66" s="271" t="e">
        <f t="shared" si="217"/>
        <v>#VALUE!</v>
      </c>
      <c r="DN66" s="271" t="e">
        <f t="shared" si="218"/>
        <v>#VALUE!</v>
      </c>
      <c r="DO66" s="271" t="e">
        <f t="shared" si="219"/>
        <v>#VALUE!</v>
      </c>
      <c r="DP66" s="271" t="e">
        <f t="shared" si="220"/>
        <v>#VALUE!</v>
      </c>
      <c r="DQ66" s="271" t="e">
        <f t="shared" si="221"/>
        <v>#VALUE!</v>
      </c>
      <c r="DR66" s="271" t="e">
        <f t="shared" si="222"/>
        <v>#VALUE!</v>
      </c>
      <c r="DS66" s="271" t="e">
        <f t="shared" si="223"/>
        <v>#VALUE!</v>
      </c>
      <c r="DT66" s="271" t="e">
        <f t="shared" si="224"/>
        <v>#VALUE!</v>
      </c>
      <c r="DU66" s="271" t="e">
        <f t="shared" si="225"/>
        <v>#VALUE!</v>
      </c>
      <c r="DV66" s="271" t="e">
        <f t="shared" si="226"/>
        <v>#VALUE!</v>
      </c>
      <c r="DW66" s="271" t="e">
        <f t="shared" si="227"/>
        <v>#VALUE!</v>
      </c>
      <c r="DX66" s="271" t="e">
        <f t="shared" si="228"/>
        <v>#VALUE!</v>
      </c>
      <c r="DY66" s="271" t="e">
        <f t="shared" si="229"/>
        <v>#VALUE!</v>
      </c>
      <c r="DZ66" s="271" t="e">
        <f t="shared" si="230"/>
        <v>#VALUE!</v>
      </c>
      <c r="EA66" s="271" t="e">
        <f t="shared" si="231"/>
        <v>#VALUE!</v>
      </c>
      <c r="EB66" s="271" t="e">
        <f t="shared" si="232"/>
        <v>#VALUE!</v>
      </c>
      <c r="EC66" s="271" t="e">
        <f t="shared" si="233"/>
        <v>#VALUE!</v>
      </c>
      <c r="ED66" s="271" t="e">
        <f t="shared" si="234"/>
        <v>#VALUE!</v>
      </c>
      <c r="EE66" s="271" t="e">
        <f t="shared" si="235"/>
        <v>#VALUE!</v>
      </c>
      <c r="EF66" s="271" t="e">
        <f t="shared" si="236"/>
        <v>#VALUE!</v>
      </c>
      <c r="EG66" s="271" t="e">
        <f t="shared" si="237"/>
        <v>#VALUE!</v>
      </c>
      <c r="EH66" s="271" t="e">
        <f t="shared" si="238"/>
        <v>#VALUE!</v>
      </c>
      <c r="EI66" s="338" t="e">
        <f t="shared" si="239"/>
        <v>#VALUE!</v>
      </c>
    </row>
    <row r="67" customHeight="1" ht="16.0">
      <c r="B67" s="323" t="s">
        <v>519</v>
      </c>
      <c r="C67" s="324" t="s">
        <v>519</v>
      </c>
      <c r="D67" s="325" t="s">
        <v>519</v>
      </c>
      <c r="E67" s="326" t="s">
        <v>519</v>
      </c>
      <c r="F67" s="146"/>
      <c r="G67" s="308" t="e">
        <f>IF(AND(P67&lt;&gt;"",E67="Live",D67="Opportunity"),RANK(P67,Current_Score,1)+COUNTIF(P$12:$P67,P67)-1,"")</f>
        <v>#VALUE!</v>
      </c>
      <c r="H67" s="309" t="e">
        <f>IF(AND(P67&lt;&gt;"",E67="Live",D67="Threat"),RANK(P67,Current_Score,0)+COUNTIF(P$12:$P67,P67)-1,"")</f>
        <v>#VALUE!</v>
      </c>
      <c r="I67" s="146"/>
      <c r="J67" s="323" t="s">
        <v>520</v>
      </c>
      <c r="K67" s="327" t="s">
        <v>521</v>
      </c>
      <c r="L67" s="327" t="s">
        <v>518</v>
      </c>
      <c r="M67" s="327" t="s">
        <v>519</v>
      </c>
      <c r="N67" s="328" t="e">
        <f t="shared" si="119"/>
        <v>#NAME?</v>
      </c>
      <c r="O67" s="271" t="e">
        <f>INDEX(Scale_Names,MAX(IF(K67="",0,MATCH(K67,Scale_Names,0)),IF(L67="",0,MATCH(L67,Scale_Names,0)),IF(M67=0,0,MATCH(M67,Scale_Names,0))),0)</f>
        <v>#NAME?</v>
      </c>
      <c r="P67" s="329" t="e">
        <f>IF(OR(J67="NIL",J67="",ISERROR(O67)),"",INDEX(PIG,MATCH(J67,PIG_Likelihood_Scale,0),MATCH(O67,PIG_Impact_Scale,0))*N67)</f>
        <v>#VALUE!</v>
      </c>
      <c r="Q67" s="146"/>
      <c r="R67" s="330" t="s">
        <v>639</v>
      </c>
      <c r="S67" s="331" t="s">
        <v>640</v>
      </c>
      <c r="T67" s="331" t="s">
        <v>641</v>
      </c>
      <c r="U67" s="332" t="e">
        <f t="shared" si="125"/>
        <v>#NAME?</v>
      </c>
      <c r="V67" s="146"/>
      <c r="W67" s="333" t="s">
        <v>642</v>
      </c>
      <c r="X67" s="146"/>
      <c r="Y67" s="320" t="s">
        <v>520</v>
      </c>
      <c r="Z67" s="271" t="s">
        <v>521</v>
      </c>
      <c r="AA67" s="271" t="s">
        <v>518</v>
      </c>
      <c r="AB67" s="271" t="s">
        <v>519</v>
      </c>
      <c r="AC67" s="328" t="e">
        <f t="shared" si="131"/>
        <v>#NAME?</v>
      </c>
      <c r="AD67" s="271" t="e">
        <f>INDEX(Scale_Names,MAX(IF(Z67="",0,MATCH(Z67,Scale_Names,0)),IF(AA67="",0,MATCH(AA67,Scale_Names,0)),IF(AB67=0,0,MATCH(AB67,Scale_Names,0))),0)</f>
        <v>#NAME?</v>
      </c>
      <c r="AE67" s="334" t="e">
        <f>IF(OR(Y67="NIL",ISERROR(AD67)),"",INDEX(PIG,MATCH(Y67,PIG_Likelihood_Scale,0),MATCH(AD67,PIG_Impact_Scale,0))*AC67)</f>
        <v>#VALUE!</v>
      </c>
      <c r="AF67" s="146"/>
      <c r="AG67" s="335" t="s">
        <v>639</v>
      </c>
      <c r="AH67" s="269" t="s">
        <v>640</v>
      </c>
      <c r="AI67" s="269" t="s">
        <v>641</v>
      </c>
      <c r="AJ67" s="336" t="e">
        <f t="shared" si="137"/>
        <v>#NAME?</v>
      </c>
      <c r="AK67" s="146"/>
      <c r="AL67" s="320" t="e">
        <f>IF(OR(J67="NIL",ISERROR(O67),E67&lt;&gt;Live),"",INDEX(Unique_PIG,MATCH(J67,PIG_Likelihood_Scale,0),MATCH(O67,PIG_Impact_Scale,0))*N67)</f>
        <v>#VALUE!</v>
      </c>
      <c r="AM67" s="271" t="e">
        <f t="shared" si="139"/>
        <v>#VALUE!</v>
      </c>
      <c r="AN67" s="271" t="e">
        <f t="shared" si="140"/>
        <v>#VALUE!</v>
      </c>
      <c r="AO67" s="271" t="e">
        <f t="shared" si="141"/>
        <v>#VALUE!</v>
      </c>
      <c r="AP67" s="271" t="e">
        <f t="shared" si="142"/>
        <v>#VALUE!</v>
      </c>
      <c r="AQ67" s="271" t="e">
        <f t="shared" si="143"/>
        <v>#VALUE!</v>
      </c>
      <c r="AR67" s="271" t="e">
        <f t="shared" si="144"/>
        <v>#VALUE!</v>
      </c>
      <c r="AS67" s="271" t="e">
        <f t="shared" si="145"/>
        <v>#VALUE!</v>
      </c>
      <c r="AT67" s="271" t="e">
        <f t="shared" si="146"/>
        <v>#VALUE!</v>
      </c>
      <c r="AU67" s="271" t="e">
        <f t="shared" si="147"/>
        <v>#VALUE!</v>
      </c>
      <c r="AV67" s="271" t="e">
        <f t="shared" si="148"/>
        <v>#VALUE!</v>
      </c>
      <c r="AW67" s="271" t="e">
        <f t="shared" si="149"/>
        <v>#VALUE!</v>
      </c>
      <c r="AX67" s="271" t="e">
        <f t="shared" si="150"/>
        <v>#VALUE!</v>
      </c>
      <c r="AY67" s="271" t="e">
        <f t="shared" si="151"/>
        <v>#VALUE!</v>
      </c>
      <c r="AZ67" s="271" t="e">
        <f t="shared" si="152"/>
        <v>#VALUE!</v>
      </c>
      <c r="BA67" s="271" t="e">
        <f t="shared" si="153"/>
        <v>#VALUE!</v>
      </c>
      <c r="BB67" s="271" t="e">
        <f t="shared" si="154"/>
        <v>#VALUE!</v>
      </c>
      <c r="BC67" s="271" t="e">
        <f t="shared" si="155"/>
        <v>#VALUE!</v>
      </c>
      <c r="BD67" s="271" t="e">
        <f t="shared" si="156"/>
        <v>#VALUE!</v>
      </c>
      <c r="BE67" s="271" t="e">
        <f t="shared" si="157"/>
        <v>#VALUE!</v>
      </c>
      <c r="BF67" s="271" t="e">
        <f t="shared" si="158"/>
        <v>#VALUE!</v>
      </c>
      <c r="BG67" s="271" t="e">
        <f t="shared" si="159"/>
        <v>#VALUE!</v>
      </c>
      <c r="BH67" s="271" t="e">
        <f t="shared" si="160"/>
        <v>#VALUE!</v>
      </c>
      <c r="BI67" s="271" t="e">
        <f t="shared" si="161"/>
        <v>#VALUE!</v>
      </c>
      <c r="BJ67" s="271" t="e">
        <f t="shared" si="162"/>
        <v>#VALUE!</v>
      </c>
      <c r="BK67" s="271" t="e">
        <f t="shared" si="163"/>
        <v>#VALUE!</v>
      </c>
      <c r="BL67" s="271" t="e">
        <f t="shared" si="164"/>
        <v>#VALUE!</v>
      </c>
      <c r="BM67" s="271" t="e">
        <f t="shared" si="165"/>
        <v>#VALUE!</v>
      </c>
      <c r="BN67" s="271" t="e">
        <f t="shared" si="166"/>
        <v>#VALUE!</v>
      </c>
      <c r="BO67" s="271" t="e">
        <f t="shared" si="167"/>
        <v>#VALUE!</v>
      </c>
      <c r="BP67" s="271" t="e">
        <f t="shared" si="168"/>
        <v>#VALUE!</v>
      </c>
      <c r="BQ67" s="271" t="e">
        <f t="shared" si="169"/>
        <v>#VALUE!</v>
      </c>
      <c r="BR67" s="271" t="e">
        <f t="shared" si="170"/>
        <v>#VALUE!</v>
      </c>
      <c r="BS67" s="271" t="e">
        <f t="shared" si="171"/>
        <v>#VALUE!</v>
      </c>
      <c r="BT67" s="271" t="e">
        <f t="shared" si="172"/>
        <v>#VALUE!</v>
      </c>
      <c r="BU67" s="271" t="e">
        <f t="shared" si="173"/>
        <v>#VALUE!</v>
      </c>
      <c r="BV67" s="271" t="e">
        <f t="shared" si="174"/>
        <v>#VALUE!</v>
      </c>
      <c r="BW67" s="271" t="e">
        <f t="shared" si="175"/>
        <v>#VALUE!</v>
      </c>
      <c r="BX67" s="271" t="e">
        <f t="shared" si="176"/>
        <v>#VALUE!</v>
      </c>
      <c r="BY67" s="271" t="e">
        <f t="shared" si="177"/>
        <v>#VALUE!</v>
      </c>
      <c r="BZ67" s="271" t="e">
        <f t="shared" si="178"/>
        <v>#VALUE!</v>
      </c>
      <c r="CA67" s="271" t="e">
        <f t="shared" si="179"/>
        <v>#VALUE!</v>
      </c>
      <c r="CB67" s="271" t="e">
        <f t="shared" si="180"/>
        <v>#VALUE!</v>
      </c>
      <c r="CC67" s="271" t="e">
        <f t="shared" si="181"/>
        <v>#VALUE!</v>
      </c>
      <c r="CD67" s="271" t="e">
        <f t="shared" si="182"/>
        <v>#VALUE!</v>
      </c>
      <c r="CE67" s="271" t="e">
        <f t="shared" si="183"/>
        <v>#VALUE!</v>
      </c>
      <c r="CF67" s="271" t="e">
        <f t="shared" si="184"/>
        <v>#VALUE!</v>
      </c>
      <c r="CG67" s="271" t="e">
        <f t="shared" si="185"/>
        <v>#VALUE!</v>
      </c>
      <c r="CH67" s="271" t="e">
        <f t="shared" si="186"/>
        <v>#VALUE!</v>
      </c>
      <c r="CI67" s="271" t="e">
        <f t="shared" si="187"/>
        <v>#VALUE!</v>
      </c>
      <c r="CJ67" s="156" t="e">
        <f t="shared" si="188"/>
        <v>#VALUE!</v>
      </c>
      <c r="CK67" s="337" t="e">
        <f>IF(OR(Y67="NIL",ISERROR(AD67),E67&lt;&gt;Live),"",INDEX(Unique_PIG,MATCH(Y67,PIG_Likelihood_Scale,0),MATCH(AD67,PIG_Impact_Scale,0))*AC67)</f>
        <v>#VALUE!</v>
      </c>
      <c r="CL67" s="271" t="e">
        <f t="shared" si="190"/>
        <v>#VALUE!</v>
      </c>
      <c r="CM67" s="271" t="e">
        <f t="shared" si="191"/>
        <v>#VALUE!</v>
      </c>
      <c r="CN67" s="271" t="e">
        <f t="shared" si="192"/>
        <v>#VALUE!</v>
      </c>
      <c r="CO67" s="271" t="e">
        <f t="shared" si="193"/>
        <v>#VALUE!</v>
      </c>
      <c r="CP67" s="271" t="e">
        <f t="shared" si="194"/>
        <v>#VALUE!</v>
      </c>
      <c r="CQ67" s="271" t="e">
        <f t="shared" si="195"/>
        <v>#VALUE!</v>
      </c>
      <c r="CR67" s="271" t="e">
        <f t="shared" si="196"/>
        <v>#VALUE!</v>
      </c>
      <c r="CS67" s="271" t="e">
        <f t="shared" si="197"/>
        <v>#VALUE!</v>
      </c>
      <c r="CT67" s="271" t="e">
        <f t="shared" si="198"/>
        <v>#VALUE!</v>
      </c>
      <c r="CU67" s="271" t="e">
        <f t="shared" si="199"/>
        <v>#VALUE!</v>
      </c>
      <c r="CV67" s="271" t="e">
        <f t="shared" si="200"/>
        <v>#VALUE!</v>
      </c>
      <c r="CW67" s="271" t="e">
        <f t="shared" si="201"/>
        <v>#VALUE!</v>
      </c>
      <c r="CX67" s="271" t="e">
        <f t="shared" si="202"/>
        <v>#VALUE!</v>
      </c>
      <c r="CY67" s="271" t="e">
        <f t="shared" si="203"/>
        <v>#VALUE!</v>
      </c>
      <c r="CZ67" s="271" t="e">
        <f t="shared" si="204"/>
        <v>#VALUE!</v>
      </c>
      <c r="DA67" s="271" t="e">
        <f t="shared" si="205"/>
        <v>#VALUE!</v>
      </c>
      <c r="DB67" s="271" t="e">
        <f t="shared" si="206"/>
        <v>#VALUE!</v>
      </c>
      <c r="DC67" s="271" t="e">
        <f t="shared" si="207"/>
        <v>#VALUE!</v>
      </c>
      <c r="DD67" s="271" t="e">
        <f t="shared" si="208"/>
        <v>#VALUE!</v>
      </c>
      <c r="DE67" s="271" t="e">
        <f t="shared" si="209"/>
        <v>#VALUE!</v>
      </c>
      <c r="DF67" s="271" t="e">
        <f t="shared" si="210"/>
        <v>#VALUE!</v>
      </c>
      <c r="DG67" s="271" t="e">
        <f t="shared" si="211"/>
        <v>#VALUE!</v>
      </c>
      <c r="DH67" s="271" t="e">
        <f t="shared" si="212"/>
        <v>#VALUE!</v>
      </c>
      <c r="DI67" s="271" t="e">
        <f t="shared" si="213"/>
        <v>#VALUE!</v>
      </c>
      <c r="DJ67" s="271" t="e">
        <f t="shared" si="214"/>
        <v>#VALUE!</v>
      </c>
      <c r="DK67" s="271" t="e">
        <f t="shared" si="215"/>
        <v>#VALUE!</v>
      </c>
      <c r="DL67" s="271" t="e">
        <f t="shared" si="216"/>
        <v>#VALUE!</v>
      </c>
      <c r="DM67" s="271" t="e">
        <f t="shared" si="217"/>
        <v>#VALUE!</v>
      </c>
      <c r="DN67" s="271" t="e">
        <f t="shared" si="218"/>
        <v>#VALUE!</v>
      </c>
      <c r="DO67" s="271" t="e">
        <f t="shared" si="219"/>
        <v>#VALUE!</v>
      </c>
      <c r="DP67" s="271" t="e">
        <f t="shared" si="220"/>
        <v>#VALUE!</v>
      </c>
      <c r="DQ67" s="271" t="e">
        <f t="shared" si="221"/>
        <v>#VALUE!</v>
      </c>
      <c r="DR67" s="271" t="e">
        <f t="shared" si="222"/>
        <v>#VALUE!</v>
      </c>
      <c r="DS67" s="271" t="e">
        <f t="shared" si="223"/>
        <v>#VALUE!</v>
      </c>
      <c r="DT67" s="271" t="e">
        <f t="shared" si="224"/>
        <v>#VALUE!</v>
      </c>
      <c r="DU67" s="271" t="e">
        <f t="shared" si="225"/>
        <v>#VALUE!</v>
      </c>
      <c r="DV67" s="271" t="e">
        <f t="shared" si="226"/>
        <v>#VALUE!</v>
      </c>
      <c r="DW67" s="271" t="e">
        <f t="shared" si="227"/>
        <v>#VALUE!</v>
      </c>
      <c r="DX67" s="271" t="e">
        <f t="shared" si="228"/>
        <v>#VALUE!</v>
      </c>
      <c r="DY67" s="271" t="e">
        <f t="shared" si="229"/>
        <v>#VALUE!</v>
      </c>
      <c r="DZ67" s="271" t="e">
        <f t="shared" si="230"/>
        <v>#VALUE!</v>
      </c>
      <c r="EA67" s="271" t="e">
        <f t="shared" si="231"/>
        <v>#VALUE!</v>
      </c>
      <c r="EB67" s="271" t="e">
        <f t="shared" si="232"/>
        <v>#VALUE!</v>
      </c>
      <c r="EC67" s="271" t="e">
        <f t="shared" si="233"/>
        <v>#VALUE!</v>
      </c>
      <c r="ED67" s="271" t="e">
        <f t="shared" si="234"/>
        <v>#VALUE!</v>
      </c>
      <c r="EE67" s="271" t="e">
        <f t="shared" si="235"/>
        <v>#VALUE!</v>
      </c>
      <c r="EF67" s="271" t="e">
        <f t="shared" si="236"/>
        <v>#VALUE!</v>
      </c>
      <c r="EG67" s="271" t="e">
        <f t="shared" si="237"/>
        <v>#VALUE!</v>
      </c>
      <c r="EH67" s="271" t="e">
        <f t="shared" si="238"/>
        <v>#VALUE!</v>
      </c>
      <c r="EI67" s="338" t="e">
        <f t="shared" si="239"/>
        <v>#VALUE!</v>
      </c>
    </row>
    <row r="68" customHeight="1" ht="16.0">
      <c r="B68" s="323" t="s">
        <v>519</v>
      </c>
      <c r="C68" s="324" t="s">
        <v>519</v>
      </c>
      <c r="D68" s="325" t="s">
        <v>519</v>
      </c>
      <c r="E68" s="326" t="s">
        <v>519</v>
      </c>
      <c r="F68" s="146"/>
      <c r="G68" s="308" t="e">
        <f>IF(AND(P68&lt;&gt;"",E68="Live",D68="Opportunity"),RANK(P68,Current_Score,1)+COUNTIF(P$12:$P68,P68)-1,"")</f>
        <v>#VALUE!</v>
      </c>
      <c r="H68" s="309" t="e">
        <f>IF(AND(P68&lt;&gt;"",E68="Live",D68="Threat"),RANK(P68,Current_Score,0)+COUNTIF(P$12:$P68,P68)-1,"")</f>
        <v>#VALUE!</v>
      </c>
      <c r="I68" s="146"/>
      <c r="J68" s="323" t="s">
        <v>520</v>
      </c>
      <c r="K68" s="327" t="s">
        <v>521</v>
      </c>
      <c r="L68" s="327" t="s">
        <v>518</v>
      </c>
      <c r="M68" s="327" t="s">
        <v>519</v>
      </c>
      <c r="N68" s="328" t="e">
        <f t="shared" si="119"/>
        <v>#NAME?</v>
      </c>
      <c r="O68" s="271" t="e">
        <f>INDEX(Scale_Names,MAX(IF(K68="",0,MATCH(K68,Scale_Names,0)),IF(L68="",0,MATCH(L68,Scale_Names,0)),IF(M68=0,0,MATCH(M68,Scale_Names,0))),0)</f>
        <v>#NAME?</v>
      </c>
      <c r="P68" s="329" t="e">
        <f>IF(OR(J68="NIL",J68="",ISERROR(O68)),"",INDEX(PIG,MATCH(J68,PIG_Likelihood_Scale,0),MATCH(O68,PIG_Impact_Scale,0))*N68)</f>
        <v>#VALUE!</v>
      </c>
      <c r="Q68" s="146"/>
      <c r="R68" s="330" t="s">
        <v>643</v>
      </c>
      <c r="S68" s="331" t="s">
        <v>644</v>
      </c>
      <c r="T68" s="331" t="s">
        <v>645</v>
      </c>
      <c r="U68" s="332" t="e">
        <f t="shared" si="125"/>
        <v>#NAME?</v>
      </c>
      <c r="V68" s="146"/>
      <c r="W68" s="333" t="s">
        <v>646</v>
      </c>
      <c r="X68" s="146"/>
      <c r="Y68" s="320" t="s">
        <v>520</v>
      </c>
      <c r="Z68" s="271" t="s">
        <v>521</v>
      </c>
      <c r="AA68" s="271" t="s">
        <v>518</v>
      </c>
      <c r="AB68" s="271" t="s">
        <v>519</v>
      </c>
      <c r="AC68" s="328" t="e">
        <f t="shared" si="131"/>
        <v>#NAME?</v>
      </c>
      <c r="AD68" s="271" t="e">
        <f>INDEX(Scale_Names,MAX(IF(Z68="",0,MATCH(Z68,Scale_Names,0)),IF(AA68="",0,MATCH(AA68,Scale_Names,0)),IF(AB68=0,0,MATCH(AB68,Scale_Names,0))),0)</f>
        <v>#NAME?</v>
      </c>
      <c r="AE68" s="334" t="e">
        <f>IF(OR(Y68="NIL",ISERROR(AD68)),"",INDEX(PIG,MATCH(Y68,PIG_Likelihood_Scale,0),MATCH(AD68,PIG_Impact_Scale,0))*AC68)</f>
        <v>#VALUE!</v>
      </c>
      <c r="AF68" s="146"/>
      <c r="AG68" s="335" t="s">
        <v>643</v>
      </c>
      <c r="AH68" s="269" t="s">
        <v>644</v>
      </c>
      <c r="AI68" s="269" t="s">
        <v>645</v>
      </c>
      <c r="AJ68" s="336" t="e">
        <f t="shared" si="137"/>
        <v>#NAME?</v>
      </c>
      <c r="AK68" s="146"/>
      <c r="AL68" s="320" t="e">
        <f>IF(OR(J68="NIL",ISERROR(O68),E68&lt;&gt;Live),"",INDEX(Unique_PIG,MATCH(J68,PIG_Likelihood_Scale,0),MATCH(O68,PIG_Impact_Scale,0))*N68)</f>
        <v>#VALUE!</v>
      </c>
      <c r="AM68" s="271" t="e">
        <f t="shared" si="139"/>
        <v>#VALUE!</v>
      </c>
      <c r="AN68" s="271" t="e">
        <f t="shared" si="140"/>
        <v>#VALUE!</v>
      </c>
      <c r="AO68" s="271" t="e">
        <f t="shared" si="141"/>
        <v>#VALUE!</v>
      </c>
      <c r="AP68" s="271" t="e">
        <f t="shared" si="142"/>
        <v>#VALUE!</v>
      </c>
      <c r="AQ68" s="271" t="e">
        <f t="shared" si="143"/>
        <v>#VALUE!</v>
      </c>
      <c r="AR68" s="271" t="e">
        <f t="shared" si="144"/>
        <v>#VALUE!</v>
      </c>
      <c r="AS68" s="271" t="e">
        <f t="shared" si="145"/>
        <v>#VALUE!</v>
      </c>
      <c r="AT68" s="271" t="e">
        <f t="shared" si="146"/>
        <v>#VALUE!</v>
      </c>
      <c r="AU68" s="271" t="e">
        <f t="shared" si="147"/>
        <v>#VALUE!</v>
      </c>
      <c r="AV68" s="271" t="e">
        <f t="shared" si="148"/>
        <v>#VALUE!</v>
      </c>
      <c r="AW68" s="271" t="e">
        <f t="shared" si="149"/>
        <v>#VALUE!</v>
      </c>
      <c r="AX68" s="271" t="e">
        <f t="shared" si="150"/>
        <v>#VALUE!</v>
      </c>
      <c r="AY68" s="271" t="e">
        <f t="shared" si="151"/>
        <v>#VALUE!</v>
      </c>
      <c r="AZ68" s="271" t="e">
        <f t="shared" si="152"/>
        <v>#VALUE!</v>
      </c>
      <c r="BA68" s="271" t="e">
        <f t="shared" si="153"/>
        <v>#VALUE!</v>
      </c>
      <c r="BB68" s="271" t="e">
        <f t="shared" si="154"/>
        <v>#VALUE!</v>
      </c>
      <c r="BC68" s="271" t="e">
        <f t="shared" si="155"/>
        <v>#VALUE!</v>
      </c>
      <c r="BD68" s="271" t="e">
        <f t="shared" si="156"/>
        <v>#VALUE!</v>
      </c>
      <c r="BE68" s="271" t="e">
        <f t="shared" si="157"/>
        <v>#VALUE!</v>
      </c>
      <c r="BF68" s="271" t="e">
        <f t="shared" si="158"/>
        <v>#VALUE!</v>
      </c>
      <c r="BG68" s="271" t="e">
        <f t="shared" si="159"/>
        <v>#VALUE!</v>
      </c>
      <c r="BH68" s="271" t="e">
        <f t="shared" si="160"/>
        <v>#VALUE!</v>
      </c>
      <c r="BI68" s="271" t="e">
        <f t="shared" si="161"/>
        <v>#VALUE!</v>
      </c>
      <c r="BJ68" s="271" t="e">
        <f t="shared" si="162"/>
        <v>#VALUE!</v>
      </c>
      <c r="BK68" s="271" t="e">
        <f t="shared" si="163"/>
        <v>#VALUE!</v>
      </c>
      <c r="BL68" s="271" t="e">
        <f t="shared" si="164"/>
        <v>#VALUE!</v>
      </c>
      <c r="BM68" s="271" t="e">
        <f t="shared" si="165"/>
        <v>#VALUE!</v>
      </c>
      <c r="BN68" s="271" t="e">
        <f t="shared" si="166"/>
        <v>#VALUE!</v>
      </c>
      <c r="BO68" s="271" t="e">
        <f t="shared" si="167"/>
        <v>#VALUE!</v>
      </c>
      <c r="BP68" s="271" t="e">
        <f t="shared" si="168"/>
        <v>#VALUE!</v>
      </c>
      <c r="BQ68" s="271" t="e">
        <f t="shared" si="169"/>
        <v>#VALUE!</v>
      </c>
      <c r="BR68" s="271" t="e">
        <f t="shared" si="170"/>
        <v>#VALUE!</v>
      </c>
      <c r="BS68" s="271" t="e">
        <f t="shared" si="171"/>
        <v>#VALUE!</v>
      </c>
      <c r="BT68" s="271" t="e">
        <f t="shared" si="172"/>
        <v>#VALUE!</v>
      </c>
      <c r="BU68" s="271" t="e">
        <f t="shared" si="173"/>
        <v>#VALUE!</v>
      </c>
      <c r="BV68" s="271" t="e">
        <f t="shared" si="174"/>
        <v>#VALUE!</v>
      </c>
      <c r="BW68" s="271" t="e">
        <f t="shared" si="175"/>
        <v>#VALUE!</v>
      </c>
      <c r="BX68" s="271" t="e">
        <f t="shared" si="176"/>
        <v>#VALUE!</v>
      </c>
      <c r="BY68" s="271" t="e">
        <f t="shared" si="177"/>
        <v>#VALUE!</v>
      </c>
      <c r="BZ68" s="271" t="e">
        <f t="shared" si="178"/>
        <v>#VALUE!</v>
      </c>
      <c r="CA68" s="271" t="e">
        <f t="shared" si="179"/>
        <v>#VALUE!</v>
      </c>
      <c r="CB68" s="271" t="e">
        <f t="shared" si="180"/>
        <v>#VALUE!</v>
      </c>
      <c r="CC68" s="271" t="e">
        <f t="shared" si="181"/>
        <v>#VALUE!</v>
      </c>
      <c r="CD68" s="271" t="e">
        <f t="shared" si="182"/>
        <v>#VALUE!</v>
      </c>
      <c r="CE68" s="271" t="e">
        <f t="shared" si="183"/>
        <v>#VALUE!</v>
      </c>
      <c r="CF68" s="271" t="e">
        <f t="shared" si="184"/>
        <v>#VALUE!</v>
      </c>
      <c r="CG68" s="271" t="e">
        <f t="shared" si="185"/>
        <v>#VALUE!</v>
      </c>
      <c r="CH68" s="271" t="e">
        <f t="shared" si="186"/>
        <v>#VALUE!</v>
      </c>
      <c r="CI68" s="271" t="e">
        <f t="shared" si="187"/>
        <v>#VALUE!</v>
      </c>
      <c r="CJ68" s="156" t="e">
        <f t="shared" si="188"/>
        <v>#VALUE!</v>
      </c>
      <c r="CK68" s="337" t="e">
        <f>IF(OR(Y68="NIL",ISERROR(AD68),E68&lt;&gt;Live),"",INDEX(Unique_PIG,MATCH(Y68,PIG_Likelihood_Scale,0),MATCH(AD68,PIG_Impact_Scale,0))*AC68)</f>
        <v>#VALUE!</v>
      </c>
      <c r="CL68" s="271" t="e">
        <f t="shared" si="190"/>
        <v>#VALUE!</v>
      </c>
      <c r="CM68" s="271" t="e">
        <f t="shared" si="191"/>
        <v>#VALUE!</v>
      </c>
      <c r="CN68" s="271" t="e">
        <f t="shared" si="192"/>
        <v>#VALUE!</v>
      </c>
      <c r="CO68" s="271" t="e">
        <f t="shared" si="193"/>
        <v>#VALUE!</v>
      </c>
      <c r="CP68" s="271" t="e">
        <f t="shared" si="194"/>
        <v>#VALUE!</v>
      </c>
      <c r="CQ68" s="271" t="e">
        <f t="shared" si="195"/>
        <v>#VALUE!</v>
      </c>
      <c r="CR68" s="271" t="e">
        <f t="shared" si="196"/>
        <v>#VALUE!</v>
      </c>
      <c r="CS68" s="271" t="e">
        <f t="shared" si="197"/>
        <v>#VALUE!</v>
      </c>
      <c r="CT68" s="271" t="e">
        <f t="shared" si="198"/>
        <v>#VALUE!</v>
      </c>
      <c r="CU68" s="271" t="e">
        <f t="shared" si="199"/>
        <v>#VALUE!</v>
      </c>
      <c r="CV68" s="271" t="e">
        <f t="shared" si="200"/>
        <v>#VALUE!</v>
      </c>
      <c r="CW68" s="271" t="e">
        <f t="shared" si="201"/>
        <v>#VALUE!</v>
      </c>
      <c r="CX68" s="271" t="e">
        <f t="shared" si="202"/>
        <v>#VALUE!</v>
      </c>
      <c r="CY68" s="271" t="e">
        <f t="shared" si="203"/>
        <v>#VALUE!</v>
      </c>
      <c r="CZ68" s="271" t="e">
        <f t="shared" si="204"/>
        <v>#VALUE!</v>
      </c>
      <c r="DA68" s="271" t="e">
        <f t="shared" si="205"/>
        <v>#VALUE!</v>
      </c>
      <c r="DB68" s="271" t="e">
        <f t="shared" si="206"/>
        <v>#VALUE!</v>
      </c>
      <c r="DC68" s="271" t="e">
        <f t="shared" si="207"/>
        <v>#VALUE!</v>
      </c>
      <c r="DD68" s="271" t="e">
        <f t="shared" si="208"/>
        <v>#VALUE!</v>
      </c>
      <c r="DE68" s="271" t="e">
        <f t="shared" si="209"/>
        <v>#VALUE!</v>
      </c>
      <c r="DF68" s="271" t="e">
        <f t="shared" si="210"/>
        <v>#VALUE!</v>
      </c>
      <c r="DG68" s="271" t="e">
        <f t="shared" si="211"/>
        <v>#VALUE!</v>
      </c>
      <c r="DH68" s="271" t="e">
        <f t="shared" si="212"/>
        <v>#VALUE!</v>
      </c>
      <c r="DI68" s="271" t="e">
        <f t="shared" si="213"/>
        <v>#VALUE!</v>
      </c>
      <c r="DJ68" s="271" t="e">
        <f t="shared" si="214"/>
        <v>#VALUE!</v>
      </c>
      <c r="DK68" s="271" t="e">
        <f t="shared" si="215"/>
        <v>#VALUE!</v>
      </c>
      <c r="DL68" s="271" t="e">
        <f t="shared" si="216"/>
        <v>#VALUE!</v>
      </c>
      <c r="DM68" s="271" t="e">
        <f t="shared" si="217"/>
        <v>#VALUE!</v>
      </c>
      <c r="DN68" s="271" t="e">
        <f t="shared" si="218"/>
        <v>#VALUE!</v>
      </c>
      <c r="DO68" s="271" t="e">
        <f t="shared" si="219"/>
        <v>#VALUE!</v>
      </c>
      <c r="DP68" s="271" t="e">
        <f t="shared" si="220"/>
        <v>#VALUE!</v>
      </c>
      <c r="DQ68" s="271" t="e">
        <f t="shared" si="221"/>
        <v>#VALUE!</v>
      </c>
      <c r="DR68" s="271" t="e">
        <f t="shared" si="222"/>
        <v>#VALUE!</v>
      </c>
      <c r="DS68" s="271" t="e">
        <f t="shared" si="223"/>
        <v>#VALUE!</v>
      </c>
      <c r="DT68" s="271" t="e">
        <f t="shared" si="224"/>
        <v>#VALUE!</v>
      </c>
      <c r="DU68" s="271" t="e">
        <f t="shared" si="225"/>
        <v>#VALUE!</v>
      </c>
      <c r="DV68" s="271" t="e">
        <f t="shared" si="226"/>
        <v>#VALUE!</v>
      </c>
      <c r="DW68" s="271" t="e">
        <f t="shared" si="227"/>
        <v>#VALUE!</v>
      </c>
      <c r="DX68" s="271" t="e">
        <f t="shared" si="228"/>
        <v>#VALUE!</v>
      </c>
      <c r="DY68" s="271" t="e">
        <f t="shared" si="229"/>
        <v>#VALUE!</v>
      </c>
      <c r="DZ68" s="271" t="e">
        <f t="shared" si="230"/>
        <v>#VALUE!</v>
      </c>
      <c r="EA68" s="271" t="e">
        <f t="shared" si="231"/>
        <v>#VALUE!</v>
      </c>
      <c r="EB68" s="271" t="e">
        <f t="shared" si="232"/>
        <v>#VALUE!</v>
      </c>
      <c r="EC68" s="271" t="e">
        <f t="shared" si="233"/>
        <v>#VALUE!</v>
      </c>
      <c r="ED68" s="271" t="e">
        <f t="shared" si="234"/>
        <v>#VALUE!</v>
      </c>
      <c r="EE68" s="271" t="e">
        <f t="shared" si="235"/>
        <v>#VALUE!</v>
      </c>
      <c r="EF68" s="271" t="e">
        <f t="shared" si="236"/>
        <v>#VALUE!</v>
      </c>
      <c r="EG68" s="271" t="e">
        <f t="shared" si="237"/>
        <v>#VALUE!</v>
      </c>
      <c r="EH68" s="271" t="e">
        <f t="shared" si="238"/>
        <v>#VALUE!</v>
      </c>
      <c r="EI68" s="338" t="e">
        <f t="shared" si="239"/>
        <v>#VALUE!</v>
      </c>
    </row>
    <row r="69" customHeight="1" ht="16.0">
      <c r="B69" s="323" t="s">
        <v>519</v>
      </c>
      <c r="C69" s="324" t="s">
        <v>519</v>
      </c>
      <c r="D69" s="325" t="s">
        <v>519</v>
      </c>
      <c r="E69" s="326" t="s">
        <v>519</v>
      </c>
      <c r="F69" s="146"/>
      <c r="G69" s="308" t="e">
        <f>IF(AND(P69&lt;&gt;"",E69="Live",D69="Opportunity"),RANK(P69,Current_Score,1)+COUNTIF(P$12:$P69,P69)-1,"")</f>
        <v>#VALUE!</v>
      </c>
      <c r="H69" s="309" t="e">
        <f>IF(AND(P69&lt;&gt;"",E69="Live",D69="Threat"),RANK(P69,Current_Score,0)+COUNTIF(P$12:$P69,P69)-1,"")</f>
        <v>#VALUE!</v>
      </c>
      <c r="I69" s="146"/>
      <c r="J69" s="323" t="s">
        <v>520</v>
      </c>
      <c r="K69" s="327" t="s">
        <v>521</v>
      </c>
      <c r="L69" s="327" t="s">
        <v>518</v>
      </c>
      <c r="M69" s="327" t="s">
        <v>519</v>
      </c>
      <c r="N69" s="328" t="e">
        <f t="shared" si="119"/>
        <v>#NAME?</v>
      </c>
      <c r="O69" s="271" t="e">
        <f>INDEX(Scale_Names,MAX(IF(K69="",0,MATCH(K69,Scale_Names,0)),IF(L69="",0,MATCH(L69,Scale_Names,0)),IF(M69=0,0,MATCH(M69,Scale_Names,0))),0)</f>
        <v>#NAME?</v>
      </c>
      <c r="P69" s="329" t="e">
        <f>IF(OR(J69="NIL",J69="",ISERROR(O69)),"",INDEX(PIG,MATCH(J69,PIG_Likelihood_Scale,0),MATCH(O69,PIG_Impact_Scale,0))*N69)</f>
        <v>#VALUE!</v>
      </c>
      <c r="Q69" s="146"/>
      <c r="R69" s="330" t="s">
        <v>647</v>
      </c>
      <c r="S69" s="331" t="s">
        <v>648</v>
      </c>
      <c r="T69" s="331" t="s">
        <v>649</v>
      </c>
      <c r="U69" s="332" t="e">
        <f t="shared" si="125"/>
        <v>#NAME?</v>
      </c>
      <c r="V69" s="146"/>
      <c r="W69" s="333" t="s">
        <v>650</v>
      </c>
      <c r="X69" s="146"/>
      <c r="Y69" s="320" t="s">
        <v>520</v>
      </c>
      <c r="Z69" s="271" t="s">
        <v>521</v>
      </c>
      <c r="AA69" s="271" t="s">
        <v>518</v>
      </c>
      <c r="AB69" s="271" t="s">
        <v>519</v>
      </c>
      <c r="AC69" s="328" t="e">
        <f t="shared" si="131"/>
        <v>#NAME?</v>
      </c>
      <c r="AD69" s="271" t="e">
        <f>INDEX(Scale_Names,MAX(IF(Z69="",0,MATCH(Z69,Scale_Names,0)),IF(AA69="",0,MATCH(AA69,Scale_Names,0)),IF(AB69=0,0,MATCH(AB69,Scale_Names,0))),0)</f>
        <v>#NAME?</v>
      </c>
      <c r="AE69" s="334" t="e">
        <f>IF(OR(Y69="NIL",ISERROR(AD69)),"",INDEX(PIG,MATCH(Y69,PIG_Likelihood_Scale,0),MATCH(AD69,PIG_Impact_Scale,0))*AC69)</f>
        <v>#VALUE!</v>
      </c>
      <c r="AF69" s="146"/>
      <c r="AG69" s="335" t="s">
        <v>647</v>
      </c>
      <c r="AH69" s="269" t="s">
        <v>648</v>
      </c>
      <c r="AI69" s="269" t="s">
        <v>649</v>
      </c>
      <c r="AJ69" s="336" t="e">
        <f t="shared" si="137"/>
        <v>#NAME?</v>
      </c>
      <c r="AK69" s="146"/>
      <c r="AL69" s="320" t="e">
        <f>IF(OR(J69="NIL",ISERROR(O69),E69&lt;&gt;Live),"",INDEX(Unique_PIG,MATCH(J69,PIG_Likelihood_Scale,0),MATCH(O69,PIG_Impact_Scale,0))*N69)</f>
        <v>#VALUE!</v>
      </c>
      <c r="AM69" s="271" t="e">
        <f t="shared" si="139"/>
        <v>#VALUE!</v>
      </c>
      <c r="AN69" s="271" t="e">
        <f t="shared" si="140"/>
        <v>#VALUE!</v>
      </c>
      <c r="AO69" s="271" t="e">
        <f t="shared" si="141"/>
        <v>#VALUE!</v>
      </c>
      <c r="AP69" s="271" t="e">
        <f t="shared" si="142"/>
        <v>#VALUE!</v>
      </c>
      <c r="AQ69" s="271" t="e">
        <f t="shared" si="143"/>
        <v>#VALUE!</v>
      </c>
      <c r="AR69" s="271" t="e">
        <f t="shared" si="144"/>
        <v>#VALUE!</v>
      </c>
      <c r="AS69" s="271" t="e">
        <f t="shared" si="145"/>
        <v>#VALUE!</v>
      </c>
      <c r="AT69" s="271" t="e">
        <f t="shared" si="146"/>
        <v>#VALUE!</v>
      </c>
      <c r="AU69" s="271" t="e">
        <f t="shared" si="147"/>
        <v>#VALUE!</v>
      </c>
      <c r="AV69" s="271" t="e">
        <f t="shared" si="148"/>
        <v>#VALUE!</v>
      </c>
      <c r="AW69" s="271" t="e">
        <f t="shared" si="149"/>
        <v>#VALUE!</v>
      </c>
      <c r="AX69" s="271" t="e">
        <f t="shared" si="150"/>
        <v>#VALUE!</v>
      </c>
      <c r="AY69" s="271" t="e">
        <f t="shared" si="151"/>
        <v>#VALUE!</v>
      </c>
      <c r="AZ69" s="271" t="e">
        <f t="shared" si="152"/>
        <v>#VALUE!</v>
      </c>
      <c r="BA69" s="271" t="e">
        <f t="shared" si="153"/>
        <v>#VALUE!</v>
      </c>
      <c r="BB69" s="271" t="e">
        <f t="shared" si="154"/>
        <v>#VALUE!</v>
      </c>
      <c r="BC69" s="271" t="e">
        <f t="shared" si="155"/>
        <v>#VALUE!</v>
      </c>
      <c r="BD69" s="271" t="e">
        <f t="shared" si="156"/>
        <v>#VALUE!</v>
      </c>
      <c r="BE69" s="271" t="e">
        <f t="shared" si="157"/>
        <v>#VALUE!</v>
      </c>
      <c r="BF69" s="271" t="e">
        <f t="shared" si="158"/>
        <v>#VALUE!</v>
      </c>
      <c r="BG69" s="271" t="e">
        <f t="shared" si="159"/>
        <v>#VALUE!</v>
      </c>
      <c r="BH69" s="271" t="e">
        <f t="shared" si="160"/>
        <v>#VALUE!</v>
      </c>
      <c r="BI69" s="271" t="e">
        <f t="shared" si="161"/>
        <v>#VALUE!</v>
      </c>
      <c r="BJ69" s="271" t="e">
        <f t="shared" si="162"/>
        <v>#VALUE!</v>
      </c>
      <c r="BK69" s="271" t="e">
        <f t="shared" si="163"/>
        <v>#VALUE!</v>
      </c>
      <c r="BL69" s="271" t="e">
        <f t="shared" si="164"/>
        <v>#VALUE!</v>
      </c>
      <c r="BM69" s="271" t="e">
        <f t="shared" si="165"/>
        <v>#VALUE!</v>
      </c>
      <c r="BN69" s="271" t="e">
        <f t="shared" si="166"/>
        <v>#VALUE!</v>
      </c>
      <c r="BO69" s="271" t="e">
        <f t="shared" si="167"/>
        <v>#VALUE!</v>
      </c>
      <c r="BP69" s="271" t="e">
        <f t="shared" si="168"/>
        <v>#VALUE!</v>
      </c>
      <c r="BQ69" s="271" t="e">
        <f t="shared" si="169"/>
        <v>#VALUE!</v>
      </c>
      <c r="BR69" s="271" t="e">
        <f t="shared" si="170"/>
        <v>#VALUE!</v>
      </c>
      <c r="BS69" s="271" t="e">
        <f t="shared" si="171"/>
        <v>#VALUE!</v>
      </c>
      <c r="BT69" s="271" t="e">
        <f t="shared" si="172"/>
        <v>#VALUE!</v>
      </c>
      <c r="BU69" s="271" t="e">
        <f t="shared" si="173"/>
        <v>#VALUE!</v>
      </c>
      <c r="BV69" s="271" t="e">
        <f t="shared" si="174"/>
        <v>#VALUE!</v>
      </c>
      <c r="BW69" s="271" t="e">
        <f t="shared" si="175"/>
        <v>#VALUE!</v>
      </c>
      <c r="BX69" s="271" t="e">
        <f t="shared" si="176"/>
        <v>#VALUE!</v>
      </c>
      <c r="BY69" s="271" t="e">
        <f t="shared" si="177"/>
        <v>#VALUE!</v>
      </c>
      <c r="BZ69" s="271" t="e">
        <f t="shared" si="178"/>
        <v>#VALUE!</v>
      </c>
      <c r="CA69" s="271" t="e">
        <f t="shared" si="179"/>
        <v>#VALUE!</v>
      </c>
      <c r="CB69" s="271" t="e">
        <f t="shared" si="180"/>
        <v>#VALUE!</v>
      </c>
      <c r="CC69" s="271" t="e">
        <f t="shared" si="181"/>
        <v>#VALUE!</v>
      </c>
      <c r="CD69" s="271" t="e">
        <f t="shared" si="182"/>
        <v>#VALUE!</v>
      </c>
      <c r="CE69" s="271" t="e">
        <f t="shared" si="183"/>
        <v>#VALUE!</v>
      </c>
      <c r="CF69" s="271" t="e">
        <f t="shared" si="184"/>
        <v>#VALUE!</v>
      </c>
      <c r="CG69" s="271" t="e">
        <f t="shared" si="185"/>
        <v>#VALUE!</v>
      </c>
      <c r="CH69" s="271" t="e">
        <f t="shared" si="186"/>
        <v>#VALUE!</v>
      </c>
      <c r="CI69" s="271" t="e">
        <f t="shared" si="187"/>
        <v>#VALUE!</v>
      </c>
      <c r="CJ69" s="156" t="e">
        <f t="shared" si="188"/>
        <v>#VALUE!</v>
      </c>
      <c r="CK69" s="337" t="e">
        <f>IF(OR(Y69="NIL",ISERROR(AD69),E69&lt;&gt;Live),"",INDEX(Unique_PIG,MATCH(Y69,PIG_Likelihood_Scale,0),MATCH(AD69,PIG_Impact_Scale,0))*AC69)</f>
        <v>#VALUE!</v>
      </c>
      <c r="CL69" s="271" t="e">
        <f t="shared" si="190"/>
        <v>#VALUE!</v>
      </c>
      <c r="CM69" s="271" t="e">
        <f t="shared" si="191"/>
        <v>#VALUE!</v>
      </c>
      <c r="CN69" s="271" t="e">
        <f t="shared" si="192"/>
        <v>#VALUE!</v>
      </c>
      <c r="CO69" s="271" t="e">
        <f t="shared" si="193"/>
        <v>#VALUE!</v>
      </c>
      <c r="CP69" s="271" t="e">
        <f t="shared" si="194"/>
        <v>#VALUE!</v>
      </c>
      <c r="CQ69" s="271" t="e">
        <f t="shared" si="195"/>
        <v>#VALUE!</v>
      </c>
      <c r="CR69" s="271" t="e">
        <f t="shared" si="196"/>
        <v>#VALUE!</v>
      </c>
      <c r="CS69" s="271" t="e">
        <f t="shared" si="197"/>
        <v>#VALUE!</v>
      </c>
      <c r="CT69" s="271" t="e">
        <f t="shared" si="198"/>
        <v>#VALUE!</v>
      </c>
      <c r="CU69" s="271" t="e">
        <f t="shared" si="199"/>
        <v>#VALUE!</v>
      </c>
      <c r="CV69" s="271" t="e">
        <f t="shared" si="200"/>
        <v>#VALUE!</v>
      </c>
      <c r="CW69" s="271" t="e">
        <f t="shared" si="201"/>
        <v>#VALUE!</v>
      </c>
      <c r="CX69" s="271" t="e">
        <f t="shared" si="202"/>
        <v>#VALUE!</v>
      </c>
      <c r="CY69" s="271" t="e">
        <f t="shared" si="203"/>
        <v>#VALUE!</v>
      </c>
      <c r="CZ69" s="271" t="e">
        <f t="shared" si="204"/>
        <v>#VALUE!</v>
      </c>
      <c r="DA69" s="271" t="e">
        <f t="shared" si="205"/>
        <v>#VALUE!</v>
      </c>
      <c r="DB69" s="271" t="e">
        <f t="shared" si="206"/>
        <v>#VALUE!</v>
      </c>
      <c r="DC69" s="271" t="e">
        <f t="shared" si="207"/>
        <v>#VALUE!</v>
      </c>
      <c r="DD69" s="271" t="e">
        <f t="shared" si="208"/>
        <v>#VALUE!</v>
      </c>
      <c r="DE69" s="271" t="e">
        <f t="shared" si="209"/>
        <v>#VALUE!</v>
      </c>
      <c r="DF69" s="271" t="e">
        <f t="shared" si="210"/>
        <v>#VALUE!</v>
      </c>
      <c r="DG69" s="271" t="e">
        <f t="shared" si="211"/>
        <v>#VALUE!</v>
      </c>
      <c r="DH69" s="271" t="e">
        <f t="shared" si="212"/>
        <v>#VALUE!</v>
      </c>
      <c r="DI69" s="271" t="e">
        <f t="shared" si="213"/>
        <v>#VALUE!</v>
      </c>
      <c r="DJ69" s="271" t="e">
        <f t="shared" si="214"/>
        <v>#VALUE!</v>
      </c>
      <c r="DK69" s="271" t="e">
        <f t="shared" si="215"/>
        <v>#VALUE!</v>
      </c>
      <c r="DL69" s="271" t="e">
        <f t="shared" si="216"/>
        <v>#VALUE!</v>
      </c>
      <c r="DM69" s="271" t="e">
        <f t="shared" si="217"/>
        <v>#VALUE!</v>
      </c>
      <c r="DN69" s="271" t="e">
        <f t="shared" si="218"/>
        <v>#VALUE!</v>
      </c>
      <c r="DO69" s="271" t="e">
        <f t="shared" si="219"/>
        <v>#VALUE!</v>
      </c>
      <c r="DP69" s="271" t="e">
        <f t="shared" si="220"/>
        <v>#VALUE!</v>
      </c>
      <c r="DQ69" s="271" t="e">
        <f t="shared" si="221"/>
        <v>#VALUE!</v>
      </c>
      <c r="DR69" s="271" t="e">
        <f t="shared" si="222"/>
        <v>#VALUE!</v>
      </c>
      <c r="DS69" s="271" t="e">
        <f t="shared" si="223"/>
        <v>#VALUE!</v>
      </c>
      <c r="DT69" s="271" t="e">
        <f t="shared" si="224"/>
        <v>#VALUE!</v>
      </c>
      <c r="DU69" s="271" t="e">
        <f t="shared" si="225"/>
        <v>#VALUE!</v>
      </c>
      <c r="DV69" s="271" t="e">
        <f t="shared" si="226"/>
        <v>#VALUE!</v>
      </c>
      <c r="DW69" s="271" t="e">
        <f t="shared" si="227"/>
        <v>#VALUE!</v>
      </c>
      <c r="DX69" s="271" t="e">
        <f t="shared" si="228"/>
        <v>#VALUE!</v>
      </c>
      <c r="DY69" s="271" t="e">
        <f t="shared" si="229"/>
        <v>#VALUE!</v>
      </c>
      <c r="DZ69" s="271" t="e">
        <f t="shared" si="230"/>
        <v>#VALUE!</v>
      </c>
      <c r="EA69" s="271" t="e">
        <f t="shared" si="231"/>
        <v>#VALUE!</v>
      </c>
      <c r="EB69" s="271" t="e">
        <f t="shared" si="232"/>
        <v>#VALUE!</v>
      </c>
      <c r="EC69" s="271" t="e">
        <f t="shared" si="233"/>
        <v>#VALUE!</v>
      </c>
      <c r="ED69" s="271" t="e">
        <f t="shared" si="234"/>
        <v>#VALUE!</v>
      </c>
      <c r="EE69" s="271" t="e">
        <f t="shared" si="235"/>
        <v>#VALUE!</v>
      </c>
      <c r="EF69" s="271" t="e">
        <f t="shared" si="236"/>
        <v>#VALUE!</v>
      </c>
      <c r="EG69" s="271" t="e">
        <f t="shared" si="237"/>
        <v>#VALUE!</v>
      </c>
      <c r="EH69" s="271" t="e">
        <f t="shared" si="238"/>
        <v>#VALUE!</v>
      </c>
      <c r="EI69" s="338" t="e">
        <f t="shared" si="239"/>
        <v>#VALUE!</v>
      </c>
    </row>
    <row r="70" customHeight="1" ht="16.0">
      <c r="B70" s="323" t="s">
        <v>519</v>
      </c>
      <c r="C70" s="324" t="s">
        <v>519</v>
      </c>
      <c r="D70" s="325" t="s">
        <v>519</v>
      </c>
      <c r="E70" s="326" t="s">
        <v>519</v>
      </c>
      <c r="F70" s="146"/>
      <c r="G70" s="308" t="e">
        <f>IF(AND(P70&lt;&gt;"",E70="Live",D70="Opportunity"),RANK(P70,Current_Score,1)+COUNTIF(P$12:$P70,P70)-1,"")</f>
        <v>#VALUE!</v>
      </c>
      <c r="H70" s="309" t="e">
        <f>IF(AND(P70&lt;&gt;"",E70="Live",D70="Threat"),RANK(P70,Current_Score,0)+COUNTIF(P$12:$P70,P70)-1,"")</f>
        <v>#VALUE!</v>
      </c>
      <c r="I70" s="146"/>
      <c r="J70" s="323" t="s">
        <v>520</v>
      </c>
      <c r="K70" s="327" t="s">
        <v>521</v>
      </c>
      <c r="L70" s="327" t="s">
        <v>518</v>
      </c>
      <c r="M70" s="327" t="s">
        <v>519</v>
      </c>
      <c r="N70" s="328" t="e">
        <f t="shared" si="119"/>
        <v>#NAME?</v>
      </c>
      <c r="O70" s="271" t="e">
        <f>INDEX(Scale_Names,MAX(IF(K70="",0,MATCH(K70,Scale_Names,0)),IF(L70="",0,MATCH(L70,Scale_Names,0)),IF(M70=0,0,MATCH(M70,Scale_Names,0))),0)</f>
        <v>#NAME?</v>
      </c>
      <c r="P70" s="329" t="e">
        <f>IF(OR(J70="NIL",J70="",ISERROR(O70)),"",INDEX(PIG,MATCH(J70,PIG_Likelihood_Scale,0),MATCH(O70,PIG_Impact_Scale,0))*N70)</f>
        <v>#VALUE!</v>
      </c>
      <c r="Q70" s="146"/>
      <c r="R70" s="330" t="s">
        <v>651</v>
      </c>
      <c r="S70" s="331" t="s">
        <v>652</v>
      </c>
      <c r="T70" s="331" t="s">
        <v>653</v>
      </c>
      <c r="U70" s="332" t="e">
        <f t="shared" si="125"/>
        <v>#NAME?</v>
      </c>
      <c r="V70" s="146"/>
      <c r="W70" s="333" t="s">
        <v>654</v>
      </c>
      <c r="X70" s="146"/>
      <c r="Y70" s="320" t="s">
        <v>520</v>
      </c>
      <c r="Z70" s="271" t="s">
        <v>521</v>
      </c>
      <c r="AA70" s="271" t="s">
        <v>518</v>
      </c>
      <c r="AB70" s="271" t="s">
        <v>519</v>
      </c>
      <c r="AC70" s="328" t="e">
        <f t="shared" si="131"/>
        <v>#NAME?</v>
      </c>
      <c r="AD70" s="271" t="e">
        <f>INDEX(Scale_Names,MAX(IF(Z70="",0,MATCH(Z70,Scale_Names,0)),IF(AA70="",0,MATCH(AA70,Scale_Names,0)),IF(AB70=0,0,MATCH(AB70,Scale_Names,0))),0)</f>
        <v>#NAME?</v>
      </c>
      <c r="AE70" s="334" t="e">
        <f>IF(OR(Y70="NIL",ISERROR(AD70)),"",INDEX(PIG,MATCH(Y70,PIG_Likelihood_Scale,0),MATCH(AD70,PIG_Impact_Scale,0))*AC70)</f>
        <v>#VALUE!</v>
      </c>
      <c r="AF70" s="146"/>
      <c r="AG70" s="335" t="s">
        <v>651</v>
      </c>
      <c r="AH70" s="269" t="s">
        <v>652</v>
      </c>
      <c r="AI70" s="269" t="s">
        <v>653</v>
      </c>
      <c r="AJ70" s="336" t="e">
        <f t="shared" si="137"/>
        <v>#NAME?</v>
      </c>
      <c r="AK70" s="146"/>
      <c r="AL70" s="320" t="e">
        <f>IF(OR(J70="NIL",ISERROR(O70),E70&lt;&gt;Live),"",INDEX(Unique_PIG,MATCH(J70,PIG_Likelihood_Scale,0),MATCH(O70,PIG_Impact_Scale,0))*N70)</f>
        <v>#VALUE!</v>
      </c>
      <c r="AM70" s="271" t="e">
        <f t="shared" si="139"/>
        <v>#VALUE!</v>
      </c>
      <c r="AN70" s="271" t="e">
        <f t="shared" si="140"/>
        <v>#VALUE!</v>
      </c>
      <c r="AO70" s="271" t="e">
        <f t="shared" si="141"/>
        <v>#VALUE!</v>
      </c>
      <c r="AP70" s="271" t="e">
        <f t="shared" si="142"/>
        <v>#VALUE!</v>
      </c>
      <c r="AQ70" s="271" t="e">
        <f t="shared" si="143"/>
        <v>#VALUE!</v>
      </c>
      <c r="AR70" s="271" t="e">
        <f t="shared" si="144"/>
        <v>#VALUE!</v>
      </c>
      <c r="AS70" s="271" t="e">
        <f t="shared" si="145"/>
        <v>#VALUE!</v>
      </c>
      <c r="AT70" s="271" t="e">
        <f t="shared" si="146"/>
        <v>#VALUE!</v>
      </c>
      <c r="AU70" s="271" t="e">
        <f t="shared" si="147"/>
        <v>#VALUE!</v>
      </c>
      <c r="AV70" s="271" t="e">
        <f t="shared" si="148"/>
        <v>#VALUE!</v>
      </c>
      <c r="AW70" s="271" t="e">
        <f t="shared" si="149"/>
        <v>#VALUE!</v>
      </c>
      <c r="AX70" s="271" t="e">
        <f t="shared" si="150"/>
        <v>#VALUE!</v>
      </c>
      <c r="AY70" s="271" t="e">
        <f t="shared" si="151"/>
        <v>#VALUE!</v>
      </c>
      <c r="AZ70" s="271" t="e">
        <f t="shared" si="152"/>
        <v>#VALUE!</v>
      </c>
      <c r="BA70" s="271" t="e">
        <f t="shared" si="153"/>
        <v>#VALUE!</v>
      </c>
      <c r="BB70" s="271" t="e">
        <f t="shared" si="154"/>
        <v>#VALUE!</v>
      </c>
      <c r="BC70" s="271" t="e">
        <f t="shared" si="155"/>
        <v>#VALUE!</v>
      </c>
      <c r="BD70" s="271" t="e">
        <f t="shared" si="156"/>
        <v>#VALUE!</v>
      </c>
      <c r="BE70" s="271" t="e">
        <f t="shared" si="157"/>
        <v>#VALUE!</v>
      </c>
      <c r="BF70" s="271" t="e">
        <f t="shared" si="158"/>
        <v>#VALUE!</v>
      </c>
      <c r="BG70" s="271" t="e">
        <f t="shared" si="159"/>
        <v>#VALUE!</v>
      </c>
      <c r="BH70" s="271" t="e">
        <f t="shared" si="160"/>
        <v>#VALUE!</v>
      </c>
      <c r="BI70" s="271" t="e">
        <f t="shared" si="161"/>
        <v>#VALUE!</v>
      </c>
      <c r="BJ70" s="271" t="e">
        <f t="shared" si="162"/>
        <v>#VALUE!</v>
      </c>
      <c r="BK70" s="271" t="e">
        <f t="shared" si="163"/>
        <v>#VALUE!</v>
      </c>
      <c r="BL70" s="271" t="e">
        <f t="shared" si="164"/>
        <v>#VALUE!</v>
      </c>
      <c r="BM70" s="271" t="e">
        <f t="shared" si="165"/>
        <v>#VALUE!</v>
      </c>
      <c r="BN70" s="271" t="e">
        <f t="shared" si="166"/>
        <v>#VALUE!</v>
      </c>
      <c r="BO70" s="271" t="e">
        <f t="shared" si="167"/>
        <v>#VALUE!</v>
      </c>
      <c r="BP70" s="271" t="e">
        <f t="shared" si="168"/>
        <v>#VALUE!</v>
      </c>
      <c r="BQ70" s="271" t="e">
        <f t="shared" si="169"/>
        <v>#VALUE!</v>
      </c>
      <c r="BR70" s="271" t="e">
        <f t="shared" si="170"/>
        <v>#VALUE!</v>
      </c>
      <c r="BS70" s="271" t="e">
        <f t="shared" si="171"/>
        <v>#VALUE!</v>
      </c>
      <c r="BT70" s="271" t="e">
        <f t="shared" si="172"/>
        <v>#VALUE!</v>
      </c>
      <c r="BU70" s="271" t="e">
        <f t="shared" si="173"/>
        <v>#VALUE!</v>
      </c>
      <c r="BV70" s="271" t="e">
        <f t="shared" si="174"/>
        <v>#VALUE!</v>
      </c>
      <c r="BW70" s="271" t="e">
        <f t="shared" si="175"/>
        <v>#VALUE!</v>
      </c>
      <c r="BX70" s="271" t="e">
        <f t="shared" si="176"/>
        <v>#VALUE!</v>
      </c>
      <c r="BY70" s="271" t="e">
        <f t="shared" si="177"/>
        <v>#VALUE!</v>
      </c>
      <c r="BZ70" s="271" t="e">
        <f t="shared" si="178"/>
        <v>#VALUE!</v>
      </c>
      <c r="CA70" s="271" t="e">
        <f t="shared" si="179"/>
        <v>#VALUE!</v>
      </c>
      <c r="CB70" s="271" t="e">
        <f t="shared" si="180"/>
        <v>#VALUE!</v>
      </c>
      <c r="CC70" s="271" t="e">
        <f t="shared" si="181"/>
        <v>#VALUE!</v>
      </c>
      <c r="CD70" s="271" t="e">
        <f t="shared" si="182"/>
        <v>#VALUE!</v>
      </c>
      <c r="CE70" s="271" t="e">
        <f t="shared" si="183"/>
        <v>#VALUE!</v>
      </c>
      <c r="CF70" s="271" t="e">
        <f t="shared" si="184"/>
        <v>#VALUE!</v>
      </c>
      <c r="CG70" s="271" t="e">
        <f t="shared" si="185"/>
        <v>#VALUE!</v>
      </c>
      <c r="CH70" s="271" t="e">
        <f t="shared" si="186"/>
        <v>#VALUE!</v>
      </c>
      <c r="CI70" s="271" t="e">
        <f t="shared" si="187"/>
        <v>#VALUE!</v>
      </c>
      <c r="CJ70" s="156" t="e">
        <f t="shared" si="188"/>
        <v>#VALUE!</v>
      </c>
      <c r="CK70" s="337" t="e">
        <f>IF(OR(Y70="NIL",ISERROR(AD70),E70&lt;&gt;Live),"",INDEX(Unique_PIG,MATCH(Y70,PIG_Likelihood_Scale,0),MATCH(AD70,PIG_Impact_Scale,0))*AC70)</f>
        <v>#VALUE!</v>
      </c>
      <c r="CL70" s="271" t="e">
        <f t="shared" si="190"/>
        <v>#VALUE!</v>
      </c>
      <c r="CM70" s="271" t="e">
        <f t="shared" si="191"/>
        <v>#VALUE!</v>
      </c>
      <c r="CN70" s="271" t="e">
        <f t="shared" si="192"/>
        <v>#VALUE!</v>
      </c>
      <c r="CO70" s="271" t="e">
        <f t="shared" si="193"/>
        <v>#VALUE!</v>
      </c>
      <c r="CP70" s="271" t="e">
        <f t="shared" si="194"/>
        <v>#VALUE!</v>
      </c>
      <c r="CQ70" s="271" t="e">
        <f t="shared" si="195"/>
        <v>#VALUE!</v>
      </c>
      <c r="CR70" s="271" t="e">
        <f t="shared" si="196"/>
        <v>#VALUE!</v>
      </c>
      <c r="CS70" s="271" t="e">
        <f t="shared" si="197"/>
        <v>#VALUE!</v>
      </c>
      <c r="CT70" s="271" t="e">
        <f t="shared" si="198"/>
        <v>#VALUE!</v>
      </c>
      <c r="CU70" s="271" t="e">
        <f t="shared" si="199"/>
        <v>#VALUE!</v>
      </c>
      <c r="CV70" s="271" t="e">
        <f t="shared" si="200"/>
        <v>#VALUE!</v>
      </c>
      <c r="CW70" s="271" t="e">
        <f t="shared" si="201"/>
        <v>#VALUE!</v>
      </c>
      <c r="CX70" s="271" t="e">
        <f t="shared" si="202"/>
        <v>#VALUE!</v>
      </c>
      <c r="CY70" s="271" t="e">
        <f t="shared" si="203"/>
        <v>#VALUE!</v>
      </c>
      <c r="CZ70" s="271" t="e">
        <f t="shared" si="204"/>
        <v>#VALUE!</v>
      </c>
      <c r="DA70" s="271" t="e">
        <f t="shared" si="205"/>
        <v>#VALUE!</v>
      </c>
      <c r="DB70" s="271" t="e">
        <f t="shared" si="206"/>
        <v>#VALUE!</v>
      </c>
      <c r="DC70" s="271" t="e">
        <f t="shared" si="207"/>
        <v>#VALUE!</v>
      </c>
      <c r="DD70" s="271" t="e">
        <f t="shared" si="208"/>
        <v>#VALUE!</v>
      </c>
      <c r="DE70" s="271" t="e">
        <f t="shared" si="209"/>
        <v>#VALUE!</v>
      </c>
      <c r="DF70" s="271" t="e">
        <f t="shared" si="210"/>
        <v>#VALUE!</v>
      </c>
      <c r="DG70" s="271" t="e">
        <f t="shared" si="211"/>
        <v>#VALUE!</v>
      </c>
      <c r="DH70" s="271" t="e">
        <f t="shared" si="212"/>
        <v>#VALUE!</v>
      </c>
      <c r="DI70" s="271" t="e">
        <f t="shared" si="213"/>
        <v>#VALUE!</v>
      </c>
      <c r="DJ70" s="271" t="e">
        <f t="shared" si="214"/>
        <v>#VALUE!</v>
      </c>
      <c r="DK70" s="271" t="e">
        <f t="shared" si="215"/>
        <v>#VALUE!</v>
      </c>
      <c r="DL70" s="271" t="e">
        <f t="shared" si="216"/>
        <v>#VALUE!</v>
      </c>
      <c r="DM70" s="271" t="e">
        <f t="shared" si="217"/>
        <v>#VALUE!</v>
      </c>
      <c r="DN70" s="271" t="e">
        <f t="shared" si="218"/>
        <v>#VALUE!</v>
      </c>
      <c r="DO70" s="271" t="e">
        <f t="shared" si="219"/>
        <v>#VALUE!</v>
      </c>
      <c r="DP70" s="271" t="e">
        <f t="shared" si="220"/>
        <v>#VALUE!</v>
      </c>
      <c r="DQ70" s="271" t="e">
        <f t="shared" si="221"/>
        <v>#VALUE!</v>
      </c>
      <c r="DR70" s="271" t="e">
        <f t="shared" si="222"/>
        <v>#VALUE!</v>
      </c>
      <c r="DS70" s="271" t="e">
        <f t="shared" si="223"/>
        <v>#VALUE!</v>
      </c>
      <c r="DT70" s="271" t="e">
        <f t="shared" si="224"/>
        <v>#VALUE!</v>
      </c>
      <c r="DU70" s="271" t="e">
        <f t="shared" si="225"/>
        <v>#VALUE!</v>
      </c>
      <c r="DV70" s="271" t="e">
        <f t="shared" si="226"/>
        <v>#VALUE!</v>
      </c>
      <c r="DW70" s="271" t="e">
        <f t="shared" si="227"/>
        <v>#VALUE!</v>
      </c>
      <c r="DX70" s="271" t="e">
        <f t="shared" si="228"/>
        <v>#VALUE!</v>
      </c>
      <c r="DY70" s="271" t="e">
        <f t="shared" si="229"/>
        <v>#VALUE!</v>
      </c>
      <c r="DZ70" s="271" t="e">
        <f t="shared" si="230"/>
        <v>#VALUE!</v>
      </c>
      <c r="EA70" s="271" t="e">
        <f t="shared" si="231"/>
        <v>#VALUE!</v>
      </c>
      <c r="EB70" s="271" t="e">
        <f t="shared" si="232"/>
        <v>#VALUE!</v>
      </c>
      <c r="EC70" s="271" t="e">
        <f t="shared" si="233"/>
        <v>#VALUE!</v>
      </c>
      <c r="ED70" s="271" t="e">
        <f t="shared" si="234"/>
        <v>#VALUE!</v>
      </c>
      <c r="EE70" s="271" t="e">
        <f t="shared" si="235"/>
        <v>#VALUE!</v>
      </c>
      <c r="EF70" s="271" t="e">
        <f t="shared" si="236"/>
        <v>#VALUE!</v>
      </c>
      <c r="EG70" s="271" t="e">
        <f t="shared" si="237"/>
        <v>#VALUE!</v>
      </c>
      <c r="EH70" s="271" t="e">
        <f t="shared" si="238"/>
        <v>#VALUE!</v>
      </c>
      <c r="EI70" s="338" t="e">
        <f t="shared" si="239"/>
        <v>#VALUE!</v>
      </c>
    </row>
    <row r="71" customHeight="1" ht="16.0">
      <c r="B71" s="323" t="s">
        <v>519</v>
      </c>
      <c r="C71" s="324" t="s">
        <v>519</v>
      </c>
      <c r="D71" s="325" t="s">
        <v>519</v>
      </c>
      <c r="E71" s="326" t="s">
        <v>519</v>
      </c>
      <c r="F71" s="146"/>
      <c r="G71" s="308" t="e">
        <f>IF(AND(P71&lt;&gt;"",E71="Live",D71="Opportunity"),RANK(P71,Current_Score,1)+COUNTIF(P$12:$P71,P71)-1,"")</f>
        <v>#VALUE!</v>
      </c>
      <c r="H71" s="309" t="e">
        <f>IF(AND(P71&lt;&gt;"",E71="Live",D71="Threat"),RANK(P71,Current_Score,0)+COUNTIF(P$12:$P71,P71)-1,"")</f>
        <v>#VALUE!</v>
      </c>
      <c r="I71" s="146"/>
      <c r="J71" s="323" t="s">
        <v>520</v>
      </c>
      <c r="K71" s="327" t="s">
        <v>521</v>
      </c>
      <c r="L71" s="327" t="s">
        <v>518</v>
      </c>
      <c r="M71" s="327" t="s">
        <v>519</v>
      </c>
      <c r="N71" s="328" t="e">
        <f t="shared" si="119"/>
        <v>#NAME?</v>
      </c>
      <c r="O71" s="271" t="e">
        <f>INDEX(Scale_Names,MAX(IF(K71="",0,MATCH(K71,Scale_Names,0)),IF(L71="",0,MATCH(L71,Scale_Names,0)),IF(M71=0,0,MATCH(M71,Scale_Names,0))),0)</f>
        <v>#NAME?</v>
      </c>
      <c r="P71" s="329" t="e">
        <f>IF(OR(J71="NIL",J71="",ISERROR(O71)),"",INDEX(PIG,MATCH(J71,PIG_Likelihood_Scale,0),MATCH(O71,PIG_Impact_Scale,0))*N71)</f>
        <v>#VALUE!</v>
      </c>
      <c r="Q71" s="146"/>
      <c r="R71" s="330" t="s">
        <v>655</v>
      </c>
      <c r="S71" s="331" t="s">
        <v>656</v>
      </c>
      <c r="T71" s="331" t="s">
        <v>657</v>
      </c>
      <c r="U71" s="332" t="e">
        <f t="shared" si="125"/>
        <v>#NAME?</v>
      </c>
      <c r="V71" s="146"/>
      <c r="W71" s="333" t="s">
        <v>658</v>
      </c>
      <c r="X71" s="146"/>
      <c r="Y71" s="320" t="s">
        <v>520</v>
      </c>
      <c r="Z71" s="271" t="s">
        <v>521</v>
      </c>
      <c r="AA71" s="271" t="s">
        <v>518</v>
      </c>
      <c r="AB71" s="271" t="s">
        <v>519</v>
      </c>
      <c r="AC71" s="328" t="e">
        <f t="shared" si="131"/>
        <v>#NAME?</v>
      </c>
      <c r="AD71" s="271" t="e">
        <f>INDEX(Scale_Names,MAX(IF(Z71="",0,MATCH(Z71,Scale_Names,0)),IF(AA71="",0,MATCH(AA71,Scale_Names,0)),IF(AB71=0,0,MATCH(AB71,Scale_Names,0))),0)</f>
        <v>#NAME?</v>
      </c>
      <c r="AE71" s="334" t="e">
        <f>IF(OR(Y71="NIL",ISERROR(AD71)),"",INDEX(PIG,MATCH(Y71,PIG_Likelihood_Scale,0),MATCH(AD71,PIG_Impact_Scale,0))*AC71)</f>
        <v>#VALUE!</v>
      </c>
      <c r="AF71" s="146"/>
      <c r="AG71" s="335" t="s">
        <v>655</v>
      </c>
      <c r="AH71" s="269" t="s">
        <v>656</v>
      </c>
      <c r="AI71" s="269" t="s">
        <v>657</v>
      </c>
      <c r="AJ71" s="336" t="e">
        <f t="shared" si="137"/>
        <v>#NAME?</v>
      </c>
      <c r="AK71" s="146"/>
      <c r="AL71" s="320" t="e">
        <f>IF(OR(J71="NIL",ISERROR(O71),E71&lt;&gt;Live),"",INDEX(Unique_PIG,MATCH(J71,PIG_Likelihood_Scale,0),MATCH(O71,PIG_Impact_Scale,0))*N71)</f>
        <v>#VALUE!</v>
      </c>
      <c r="AM71" s="271" t="e">
        <f t="shared" si="139"/>
        <v>#VALUE!</v>
      </c>
      <c r="AN71" s="271" t="e">
        <f t="shared" si="140"/>
        <v>#VALUE!</v>
      </c>
      <c r="AO71" s="271" t="e">
        <f t="shared" si="141"/>
        <v>#VALUE!</v>
      </c>
      <c r="AP71" s="271" t="e">
        <f t="shared" si="142"/>
        <v>#VALUE!</v>
      </c>
      <c r="AQ71" s="271" t="e">
        <f t="shared" si="143"/>
        <v>#VALUE!</v>
      </c>
      <c r="AR71" s="271" t="e">
        <f t="shared" si="144"/>
        <v>#VALUE!</v>
      </c>
      <c r="AS71" s="271" t="e">
        <f t="shared" si="145"/>
        <v>#VALUE!</v>
      </c>
      <c r="AT71" s="271" t="e">
        <f t="shared" si="146"/>
        <v>#VALUE!</v>
      </c>
      <c r="AU71" s="271" t="e">
        <f t="shared" si="147"/>
        <v>#VALUE!</v>
      </c>
      <c r="AV71" s="271" t="e">
        <f t="shared" si="148"/>
        <v>#VALUE!</v>
      </c>
      <c r="AW71" s="271" t="e">
        <f t="shared" si="149"/>
        <v>#VALUE!</v>
      </c>
      <c r="AX71" s="271" t="e">
        <f t="shared" si="150"/>
        <v>#VALUE!</v>
      </c>
      <c r="AY71" s="271" t="e">
        <f t="shared" si="151"/>
        <v>#VALUE!</v>
      </c>
      <c r="AZ71" s="271" t="e">
        <f t="shared" si="152"/>
        <v>#VALUE!</v>
      </c>
      <c r="BA71" s="271" t="e">
        <f t="shared" si="153"/>
        <v>#VALUE!</v>
      </c>
      <c r="BB71" s="271" t="e">
        <f t="shared" si="154"/>
        <v>#VALUE!</v>
      </c>
      <c r="BC71" s="271" t="e">
        <f t="shared" si="155"/>
        <v>#VALUE!</v>
      </c>
      <c r="BD71" s="271" t="e">
        <f t="shared" si="156"/>
        <v>#VALUE!</v>
      </c>
      <c r="BE71" s="271" t="e">
        <f t="shared" si="157"/>
        <v>#VALUE!</v>
      </c>
      <c r="BF71" s="271" t="e">
        <f t="shared" si="158"/>
        <v>#VALUE!</v>
      </c>
      <c r="BG71" s="271" t="e">
        <f t="shared" si="159"/>
        <v>#VALUE!</v>
      </c>
      <c r="BH71" s="271" t="e">
        <f t="shared" si="160"/>
        <v>#VALUE!</v>
      </c>
      <c r="BI71" s="271" t="e">
        <f t="shared" si="161"/>
        <v>#VALUE!</v>
      </c>
      <c r="BJ71" s="271" t="e">
        <f t="shared" si="162"/>
        <v>#VALUE!</v>
      </c>
      <c r="BK71" s="271" t="e">
        <f t="shared" si="163"/>
        <v>#VALUE!</v>
      </c>
      <c r="BL71" s="271" t="e">
        <f t="shared" si="164"/>
        <v>#VALUE!</v>
      </c>
      <c r="BM71" s="271" t="e">
        <f t="shared" si="165"/>
        <v>#VALUE!</v>
      </c>
      <c r="BN71" s="271" t="e">
        <f t="shared" si="166"/>
        <v>#VALUE!</v>
      </c>
      <c r="BO71" s="271" t="e">
        <f t="shared" si="167"/>
        <v>#VALUE!</v>
      </c>
      <c r="BP71" s="271" t="e">
        <f t="shared" si="168"/>
        <v>#VALUE!</v>
      </c>
      <c r="BQ71" s="271" t="e">
        <f t="shared" si="169"/>
        <v>#VALUE!</v>
      </c>
      <c r="BR71" s="271" t="e">
        <f t="shared" si="170"/>
        <v>#VALUE!</v>
      </c>
      <c r="BS71" s="271" t="e">
        <f t="shared" si="171"/>
        <v>#VALUE!</v>
      </c>
      <c r="BT71" s="271" t="e">
        <f t="shared" si="172"/>
        <v>#VALUE!</v>
      </c>
      <c r="BU71" s="271" t="e">
        <f t="shared" si="173"/>
        <v>#VALUE!</v>
      </c>
      <c r="BV71" s="271" t="e">
        <f t="shared" si="174"/>
        <v>#VALUE!</v>
      </c>
      <c r="BW71" s="271" t="e">
        <f t="shared" si="175"/>
        <v>#VALUE!</v>
      </c>
      <c r="BX71" s="271" t="e">
        <f t="shared" si="176"/>
        <v>#VALUE!</v>
      </c>
      <c r="BY71" s="271" t="e">
        <f t="shared" si="177"/>
        <v>#VALUE!</v>
      </c>
      <c r="BZ71" s="271" t="e">
        <f t="shared" si="178"/>
        <v>#VALUE!</v>
      </c>
      <c r="CA71" s="271" t="e">
        <f t="shared" si="179"/>
        <v>#VALUE!</v>
      </c>
      <c r="CB71" s="271" t="e">
        <f t="shared" si="180"/>
        <v>#VALUE!</v>
      </c>
      <c r="CC71" s="271" t="e">
        <f t="shared" si="181"/>
        <v>#VALUE!</v>
      </c>
      <c r="CD71" s="271" t="e">
        <f t="shared" si="182"/>
        <v>#VALUE!</v>
      </c>
      <c r="CE71" s="271" t="e">
        <f t="shared" si="183"/>
        <v>#VALUE!</v>
      </c>
      <c r="CF71" s="271" t="e">
        <f t="shared" si="184"/>
        <v>#VALUE!</v>
      </c>
      <c r="CG71" s="271" t="e">
        <f t="shared" si="185"/>
        <v>#VALUE!</v>
      </c>
      <c r="CH71" s="271" t="e">
        <f t="shared" si="186"/>
        <v>#VALUE!</v>
      </c>
      <c r="CI71" s="271" t="e">
        <f t="shared" si="187"/>
        <v>#VALUE!</v>
      </c>
      <c r="CJ71" s="156" t="e">
        <f t="shared" si="188"/>
        <v>#VALUE!</v>
      </c>
      <c r="CK71" s="337" t="e">
        <f>IF(OR(Y71="NIL",ISERROR(AD71),E71&lt;&gt;Live),"",INDEX(Unique_PIG,MATCH(Y71,PIG_Likelihood_Scale,0),MATCH(AD71,PIG_Impact_Scale,0))*AC71)</f>
        <v>#VALUE!</v>
      </c>
      <c r="CL71" s="271" t="e">
        <f t="shared" si="190"/>
        <v>#VALUE!</v>
      </c>
      <c r="CM71" s="271" t="e">
        <f t="shared" si="191"/>
        <v>#VALUE!</v>
      </c>
      <c r="CN71" s="271" t="e">
        <f t="shared" si="192"/>
        <v>#VALUE!</v>
      </c>
      <c r="CO71" s="271" t="e">
        <f t="shared" si="193"/>
        <v>#VALUE!</v>
      </c>
      <c r="CP71" s="271" t="e">
        <f t="shared" si="194"/>
        <v>#VALUE!</v>
      </c>
      <c r="CQ71" s="271" t="e">
        <f t="shared" si="195"/>
        <v>#VALUE!</v>
      </c>
      <c r="CR71" s="271" t="e">
        <f t="shared" si="196"/>
        <v>#VALUE!</v>
      </c>
      <c r="CS71" s="271" t="e">
        <f t="shared" si="197"/>
        <v>#VALUE!</v>
      </c>
      <c r="CT71" s="271" t="e">
        <f t="shared" si="198"/>
        <v>#VALUE!</v>
      </c>
      <c r="CU71" s="271" t="e">
        <f t="shared" si="199"/>
        <v>#VALUE!</v>
      </c>
      <c r="CV71" s="271" t="e">
        <f t="shared" si="200"/>
        <v>#VALUE!</v>
      </c>
      <c r="CW71" s="271" t="e">
        <f t="shared" si="201"/>
        <v>#VALUE!</v>
      </c>
      <c r="CX71" s="271" t="e">
        <f t="shared" si="202"/>
        <v>#VALUE!</v>
      </c>
      <c r="CY71" s="271" t="e">
        <f t="shared" si="203"/>
        <v>#VALUE!</v>
      </c>
      <c r="CZ71" s="271" t="e">
        <f t="shared" si="204"/>
        <v>#VALUE!</v>
      </c>
      <c r="DA71" s="271" t="e">
        <f t="shared" si="205"/>
        <v>#VALUE!</v>
      </c>
      <c r="DB71" s="271" t="e">
        <f t="shared" si="206"/>
        <v>#VALUE!</v>
      </c>
      <c r="DC71" s="271" t="e">
        <f t="shared" si="207"/>
        <v>#VALUE!</v>
      </c>
      <c r="DD71" s="271" t="e">
        <f t="shared" si="208"/>
        <v>#VALUE!</v>
      </c>
      <c r="DE71" s="271" t="e">
        <f t="shared" si="209"/>
        <v>#VALUE!</v>
      </c>
      <c r="DF71" s="271" t="e">
        <f t="shared" si="210"/>
        <v>#VALUE!</v>
      </c>
      <c r="DG71" s="271" t="e">
        <f t="shared" si="211"/>
        <v>#VALUE!</v>
      </c>
      <c r="DH71" s="271" t="e">
        <f t="shared" si="212"/>
        <v>#VALUE!</v>
      </c>
      <c r="DI71" s="271" t="e">
        <f t="shared" si="213"/>
        <v>#VALUE!</v>
      </c>
      <c r="DJ71" s="271" t="e">
        <f t="shared" si="214"/>
        <v>#VALUE!</v>
      </c>
      <c r="DK71" s="271" t="e">
        <f t="shared" si="215"/>
        <v>#VALUE!</v>
      </c>
      <c r="DL71" s="271" t="e">
        <f t="shared" si="216"/>
        <v>#VALUE!</v>
      </c>
      <c r="DM71" s="271" t="e">
        <f t="shared" si="217"/>
        <v>#VALUE!</v>
      </c>
      <c r="DN71" s="271" t="e">
        <f t="shared" si="218"/>
        <v>#VALUE!</v>
      </c>
      <c r="DO71" s="271" t="e">
        <f t="shared" si="219"/>
        <v>#VALUE!</v>
      </c>
      <c r="DP71" s="271" t="e">
        <f t="shared" si="220"/>
        <v>#VALUE!</v>
      </c>
      <c r="DQ71" s="271" t="e">
        <f t="shared" si="221"/>
        <v>#VALUE!</v>
      </c>
      <c r="DR71" s="271" t="e">
        <f t="shared" si="222"/>
        <v>#VALUE!</v>
      </c>
      <c r="DS71" s="271" t="e">
        <f t="shared" si="223"/>
        <v>#VALUE!</v>
      </c>
      <c r="DT71" s="271" t="e">
        <f t="shared" si="224"/>
        <v>#VALUE!</v>
      </c>
      <c r="DU71" s="271" t="e">
        <f t="shared" si="225"/>
        <v>#VALUE!</v>
      </c>
      <c r="DV71" s="271" t="e">
        <f t="shared" si="226"/>
        <v>#VALUE!</v>
      </c>
      <c r="DW71" s="271" t="e">
        <f t="shared" si="227"/>
        <v>#VALUE!</v>
      </c>
      <c r="DX71" s="271" t="e">
        <f t="shared" si="228"/>
        <v>#VALUE!</v>
      </c>
      <c r="DY71" s="271" t="e">
        <f t="shared" si="229"/>
        <v>#VALUE!</v>
      </c>
      <c r="DZ71" s="271" t="e">
        <f t="shared" si="230"/>
        <v>#VALUE!</v>
      </c>
      <c r="EA71" s="271" t="e">
        <f t="shared" si="231"/>
        <v>#VALUE!</v>
      </c>
      <c r="EB71" s="271" t="e">
        <f t="shared" si="232"/>
        <v>#VALUE!</v>
      </c>
      <c r="EC71" s="271" t="e">
        <f t="shared" si="233"/>
        <v>#VALUE!</v>
      </c>
      <c r="ED71" s="271" t="e">
        <f t="shared" si="234"/>
        <v>#VALUE!</v>
      </c>
      <c r="EE71" s="271" t="e">
        <f t="shared" si="235"/>
        <v>#VALUE!</v>
      </c>
      <c r="EF71" s="271" t="e">
        <f t="shared" si="236"/>
        <v>#VALUE!</v>
      </c>
      <c r="EG71" s="271" t="e">
        <f t="shared" si="237"/>
        <v>#VALUE!</v>
      </c>
      <c r="EH71" s="271" t="e">
        <f t="shared" si="238"/>
        <v>#VALUE!</v>
      </c>
      <c r="EI71" s="338" t="e">
        <f t="shared" si="239"/>
        <v>#VALUE!</v>
      </c>
    </row>
    <row r="72" customHeight="1" ht="16.0">
      <c r="B72" s="323" t="s">
        <v>519</v>
      </c>
      <c r="C72" s="324" t="s">
        <v>519</v>
      </c>
      <c r="D72" s="325" t="s">
        <v>519</v>
      </c>
      <c r="E72" s="326" t="s">
        <v>519</v>
      </c>
      <c r="F72" s="146"/>
      <c r="G72" s="308" t="e">
        <f>IF(AND(P72&lt;&gt;"",E72="Live",D72="Opportunity"),RANK(P72,Current_Score,1)+COUNTIF(P$12:$P72,P72)-1,"")</f>
        <v>#VALUE!</v>
      </c>
      <c r="H72" s="309" t="e">
        <f>IF(AND(P72&lt;&gt;"",E72="Live",D72="Threat"),RANK(P72,Current_Score,0)+COUNTIF(P$12:$P72,P72)-1,"")</f>
        <v>#VALUE!</v>
      </c>
      <c r="I72" s="146"/>
      <c r="J72" s="323" t="s">
        <v>520</v>
      </c>
      <c r="K72" s="327" t="s">
        <v>521</v>
      </c>
      <c r="L72" s="327" t="s">
        <v>518</v>
      </c>
      <c r="M72" s="327" t="s">
        <v>519</v>
      </c>
      <c r="N72" s="328" t="e">
        <f t="shared" si="119"/>
        <v>#NAME?</v>
      </c>
      <c r="O72" s="271" t="e">
        <f>INDEX(Scale_Names,MAX(IF(K72="",0,MATCH(K72,Scale_Names,0)),IF(L72="",0,MATCH(L72,Scale_Names,0)),IF(M72=0,0,MATCH(M72,Scale_Names,0))),0)</f>
        <v>#NAME?</v>
      </c>
      <c r="P72" s="329" t="e">
        <f>IF(OR(J72="NIL",J72="",ISERROR(O72)),"",INDEX(PIG,MATCH(J72,PIG_Likelihood_Scale,0),MATCH(O72,PIG_Impact_Scale,0))*N72)</f>
        <v>#VALUE!</v>
      </c>
      <c r="Q72" s="146"/>
      <c r="R72" s="330" t="s">
        <v>659</v>
      </c>
      <c r="S72" s="331" t="s">
        <v>660</v>
      </c>
      <c r="T72" s="331" t="s">
        <v>661</v>
      </c>
      <c r="U72" s="332" t="e">
        <f t="shared" si="125"/>
        <v>#NAME?</v>
      </c>
      <c r="V72" s="146"/>
      <c r="W72" s="333" t="s">
        <v>662</v>
      </c>
      <c r="X72" s="146"/>
      <c r="Y72" s="320" t="s">
        <v>520</v>
      </c>
      <c r="Z72" s="271" t="s">
        <v>521</v>
      </c>
      <c r="AA72" s="271" t="s">
        <v>518</v>
      </c>
      <c r="AB72" s="271" t="s">
        <v>519</v>
      </c>
      <c r="AC72" s="328" t="e">
        <f t="shared" si="131"/>
        <v>#NAME?</v>
      </c>
      <c r="AD72" s="271" t="e">
        <f>INDEX(Scale_Names,MAX(IF(Z72="",0,MATCH(Z72,Scale_Names,0)),IF(AA72="",0,MATCH(AA72,Scale_Names,0)),IF(AB72=0,0,MATCH(AB72,Scale_Names,0))),0)</f>
        <v>#NAME?</v>
      </c>
      <c r="AE72" s="334" t="e">
        <f>IF(OR(Y72="NIL",ISERROR(AD72)),"",INDEX(PIG,MATCH(Y72,PIG_Likelihood_Scale,0),MATCH(AD72,PIG_Impact_Scale,0))*AC72)</f>
        <v>#VALUE!</v>
      </c>
      <c r="AF72" s="146"/>
      <c r="AG72" s="335" t="s">
        <v>659</v>
      </c>
      <c r="AH72" s="269" t="s">
        <v>660</v>
      </c>
      <c r="AI72" s="269" t="s">
        <v>661</v>
      </c>
      <c r="AJ72" s="336" t="e">
        <f t="shared" si="137"/>
        <v>#NAME?</v>
      </c>
      <c r="AK72" s="146"/>
      <c r="AL72" s="320" t="e">
        <f>IF(OR(J72="NIL",ISERROR(O72),E72&lt;&gt;Live),"",INDEX(Unique_PIG,MATCH(J72,PIG_Likelihood_Scale,0),MATCH(O72,PIG_Impact_Scale,0))*N72)</f>
        <v>#VALUE!</v>
      </c>
      <c r="AM72" s="271" t="e">
        <f t="shared" si="139"/>
        <v>#VALUE!</v>
      </c>
      <c r="AN72" s="271" t="e">
        <f t="shared" si="140"/>
        <v>#VALUE!</v>
      </c>
      <c r="AO72" s="271" t="e">
        <f t="shared" si="141"/>
        <v>#VALUE!</v>
      </c>
      <c r="AP72" s="271" t="e">
        <f t="shared" si="142"/>
        <v>#VALUE!</v>
      </c>
      <c r="AQ72" s="271" t="e">
        <f t="shared" si="143"/>
        <v>#VALUE!</v>
      </c>
      <c r="AR72" s="271" t="e">
        <f t="shared" si="144"/>
        <v>#VALUE!</v>
      </c>
      <c r="AS72" s="271" t="e">
        <f t="shared" si="145"/>
        <v>#VALUE!</v>
      </c>
      <c r="AT72" s="271" t="e">
        <f t="shared" si="146"/>
        <v>#VALUE!</v>
      </c>
      <c r="AU72" s="271" t="e">
        <f t="shared" si="147"/>
        <v>#VALUE!</v>
      </c>
      <c r="AV72" s="271" t="e">
        <f t="shared" si="148"/>
        <v>#VALUE!</v>
      </c>
      <c r="AW72" s="271" t="e">
        <f t="shared" si="149"/>
        <v>#VALUE!</v>
      </c>
      <c r="AX72" s="271" t="e">
        <f t="shared" si="150"/>
        <v>#VALUE!</v>
      </c>
      <c r="AY72" s="271" t="e">
        <f t="shared" si="151"/>
        <v>#VALUE!</v>
      </c>
      <c r="AZ72" s="271" t="e">
        <f t="shared" si="152"/>
        <v>#VALUE!</v>
      </c>
      <c r="BA72" s="271" t="e">
        <f t="shared" si="153"/>
        <v>#VALUE!</v>
      </c>
      <c r="BB72" s="271" t="e">
        <f t="shared" si="154"/>
        <v>#VALUE!</v>
      </c>
      <c r="BC72" s="271" t="e">
        <f t="shared" si="155"/>
        <v>#VALUE!</v>
      </c>
      <c r="BD72" s="271" t="e">
        <f t="shared" si="156"/>
        <v>#VALUE!</v>
      </c>
      <c r="BE72" s="271" t="e">
        <f t="shared" si="157"/>
        <v>#VALUE!</v>
      </c>
      <c r="BF72" s="271" t="e">
        <f t="shared" si="158"/>
        <v>#VALUE!</v>
      </c>
      <c r="BG72" s="271" t="e">
        <f t="shared" si="159"/>
        <v>#VALUE!</v>
      </c>
      <c r="BH72" s="271" t="e">
        <f t="shared" si="160"/>
        <v>#VALUE!</v>
      </c>
      <c r="BI72" s="271" t="e">
        <f t="shared" si="161"/>
        <v>#VALUE!</v>
      </c>
      <c r="BJ72" s="271" t="e">
        <f t="shared" si="162"/>
        <v>#VALUE!</v>
      </c>
      <c r="BK72" s="271" t="e">
        <f t="shared" si="163"/>
        <v>#VALUE!</v>
      </c>
      <c r="BL72" s="271" t="e">
        <f t="shared" si="164"/>
        <v>#VALUE!</v>
      </c>
      <c r="BM72" s="271" t="e">
        <f t="shared" si="165"/>
        <v>#VALUE!</v>
      </c>
      <c r="BN72" s="271" t="e">
        <f t="shared" si="166"/>
        <v>#VALUE!</v>
      </c>
      <c r="BO72" s="271" t="e">
        <f t="shared" si="167"/>
        <v>#VALUE!</v>
      </c>
      <c r="BP72" s="271" t="e">
        <f t="shared" si="168"/>
        <v>#VALUE!</v>
      </c>
      <c r="BQ72" s="271" t="e">
        <f t="shared" si="169"/>
        <v>#VALUE!</v>
      </c>
      <c r="BR72" s="271" t="e">
        <f t="shared" si="170"/>
        <v>#VALUE!</v>
      </c>
      <c r="BS72" s="271" t="e">
        <f t="shared" si="171"/>
        <v>#VALUE!</v>
      </c>
      <c r="BT72" s="271" t="e">
        <f t="shared" si="172"/>
        <v>#VALUE!</v>
      </c>
      <c r="BU72" s="271" t="e">
        <f t="shared" si="173"/>
        <v>#VALUE!</v>
      </c>
      <c r="BV72" s="271" t="e">
        <f t="shared" si="174"/>
        <v>#VALUE!</v>
      </c>
      <c r="BW72" s="271" t="e">
        <f t="shared" si="175"/>
        <v>#VALUE!</v>
      </c>
      <c r="BX72" s="271" t="e">
        <f t="shared" si="176"/>
        <v>#VALUE!</v>
      </c>
      <c r="BY72" s="271" t="e">
        <f t="shared" si="177"/>
        <v>#VALUE!</v>
      </c>
      <c r="BZ72" s="271" t="e">
        <f t="shared" si="178"/>
        <v>#VALUE!</v>
      </c>
      <c r="CA72" s="271" t="e">
        <f t="shared" si="179"/>
        <v>#VALUE!</v>
      </c>
      <c r="CB72" s="271" t="e">
        <f t="shared" si="180"/>
        <v>#VALUE!</v>
      </c>
      <c r="CC72" s="271" t="e">
        <f t="shared" si="181"/>
        <v>#VALUE!</v>
      </c>
      <c r="CD72" s="271" t="e">
        <f t="shared" si="182"/>
        <v>#VALUE!</v>
      </c>
      <c r="CE72" s="271" t="e">
        <f t="shared" si="183"/>
        <v>#VALUE!</v>
      </c>
      <c r="CF72" s="271" t="e">
        <f t="shared" si="184"/>
        <v>#VALUE!</v>
      </c>
      <c r="CG72" s="271" t="e">
        <f t="shared" si="185"/>
        <v>#VALUE!</v>
      </c>
      <c r="CH72" s="271" t="e">
        <f t="shared" si="186"/>
        <v>#VALUE!</v>
      </c>
      <c r="CI72" s="271" t="e">
        <f t="shared" si="187"/>
        <v>#VALUE!</v>
      </c>
      <c r="CJ72" s="156" t="e">
        <f t="shared" si="188"/>
        <v>#VALUE!</v>
      </c>
      <c r="CK72" s="337" t="e">
        <f>IF(OR(Y72="NIL",ISERROR(AD72),E72&lt;&gt;Live),"",INDEX(Unique_PIG,MATCH(Y72,PIG_Likelihood_Scale,0),MATCH(AD72,PIG_Impact_Scale,0))*AC72)</f>
        <v>#VALUE!</v>
      </c>
      <c r="CL72" s="271" t="e">
        <f t="shared" si="190"/>
        <v>#VALUE!</v>
      </c>
      <c r="CM72" s="271" t="e">
        <f t="shared" si="191"/>
        <v>#VALUE!</v>
      </c>
      <c r="CN72" s="271" t="e">
        <f t="shared" si="192"/>
        <v>#VALUE!</v>
      </c>
      <c r="CO72" s="271" t="e">
        <f t="shared" si="193"/>
        <v>#VALUE!</v>
      </c>
      <c r="CP72" s="271" t="e">
        <f t="shared" si="194"/>
        <v>#VALUE!</v>
      </c>
      <c r="CQ72" s="271" t="e">
        <f t="shared" si="195"/>
        <v>#VALUE!</v>
      </c>
      <c r="CR72" s="271" t="e">
        <f t="shared" si="196"/>
        <v>#VALUE!</v>
      </c>
      <c r="CS72" s="271" t="e">
        <f t="shared" si="197"/>
        <v>#VALUE!</v>
      </c>
      <c r="CT72" s="271" t="e">
        <f t="shared" si="198"/>
        <v>#VALUE!</v>
      </c>
      <c r="CU72" s="271" t="e">
        <f t="shared" si="199"/>
        <v>#VALUE!</v>
      </c>
      <c r="CV72" s="271" t="e">
        <f t="shared" si="200"/>
        <v>#VALUE!</v>
      </c>
      <c r="CW72" s="271" t="e">
        <f t="shared" si="201"/>
        <v>#VALUE!</v>
      </c>
      <c r="CX72" s="271" t="e">
        <f t="shared" si="202"/>
        <v>#VALUE!</v>
      </c>
      <c r="CY72" s="271" t="e">
        <f t="shared" si="203"/>
        <v>#VALUE!</v>
      </c>
      <c r="CZ72" s="271" t="e">
        <f t="shared" si="204"/>
        <v>#VALUE!</v>
      </c>
      <c r="DA72" s="271" t="e">
        <f t="shared" si="205"/>
        <v>#VALUE!</v>
      </c>
      <c r="DB72" s="271" t="e">
        <f t="shared" si="206"/>
        <v>#VALUE!</v>
      </c>
      <c r="DC72" s="271" t="e">
        <f t="shared" si="207"/>
        <v>#VALUE!</v>
      </c>
      <c r="DD72" s="271" t="e">
        <f t="shared" si="208"/>
        <v>#VALUE!</v>
      </c>
      <c r="DE72" s="271" t="e">
        <f t="shared" si="209"/>
        <v>#VALUE!</v>
      </c>
      <c r="DF72" s="271" t="e">
        <f t="shared" si="210"/>
        <v>#VALUE!</v>
      </c>
      <c r="DG72" s="271" t="e">
        <f t="shared" si="211"/>
        <v>#VALUE!</v>
      </c>
      <c r="DH72" s="271" t="e">
        <f t="shared" si="212"/>
        <v>#VALUE!</v>
      </c>
      <c r="DI72" s="271" t="e">
        <f t="shared" si="213"/>
        <v>#VALUE!</v>
      </c>
      <c r="DJ72" s="271" t="e">
        <f t="shared" si="214"/>
        <v>#VALUE!</v>
      </c>
      <c r="DK72" s="271" t="e">
        <f t="shared" si="215"/>
        <v>#VALUE!</v>
      </c>
      <c r="DL72" s="271" t="e">
        <f t="shared" si="216"/>
        <v>#VALUE!</v>
      </c>
      <c r="DM72" s="271" t="e">
        <f t="shared" si="217"/>
        <v>#VALUE!</v>
      </c>
      <c r="DN72" s="271" t="e">
        <f t="shared" si="218"/>
        <v>#VALUE!</v>
      </c>
      <c r="DO72" s="271" t="e">
        <f t="shared" si="219"/>
        <v>#VALUE!</v>
      </c>
      <c r="DP72" s="271" t="e">
        <f t="shared" si="220"/>
        <v>#VALUE!</v>
      </c>
      <c r="DQ72" s="271" t="e">
        <f t="shared" si="221"/>
        <v>#VALUE!</v>
      </c>
      <c r="DR72" s="271" t="e">
        <f t="shared" si="222"/>
        <v>#VALUE!</v>
      </c>
      <c r="DS72" s="271" t="e">
        <f t="shared" si="223"/>
        <v>#VALUE!</v>
      </c>
      <c r="DT72" s="271" t="e">
        <f t="shared" si="224"/>
        <v>#VALUE!</v>
      </c>
      <c r="DU72" s="271" t="e">
        <f t="shared" si="225"/>
        <v>#VALUE!</v>
      </c>
      <c r="DV72" s="271" t="e">
        <f t="shared" si="226"/>
        <v>#VALUE!</v>
      </c>
      <c r="DW72" s="271" t="e">
        <f t="shared" si="227"/>
        <v>#VALUE!</v>
      </c>
      <c r="DX72" s="271" t="e">
        <f t="shared" si="228"/>
        <v>#VALUE!</v>
      </c>
      <c r="DY72" s="271" t="e">
        <f t="shared" si="229"/>
        <v>#VALUE!</v>
      </c>
      <c r="DZ72" s="271" t="e">
        <f t="shared" si="230"/>
        <v>#VALUE!</v>
      </c>
      <c r="EA72" s="271" t="e">
        <f t="shared" si="231"/>
        <v>#VALUE!</v>
      </c>
      <c r="EB72" s="271" t="e">
        <f t="shared" si="232"/>
        <v>#VALUE!</v>
      </c>
      <c r="EC72" s="271" t="e">
        <f t="shared" si="233"/>
        <v>#VALUE!</v>
      </c>
      <c r="ED72" s="271" t="e">
        <f t="shared" si="234"/>
        <v>#VALUE!</v>
      </c>
      <c r="EE72" s="271" t="e">
        <f t="shared" si="235"/>
        <v>#VALUE!</v>
      </c>
      <c r="EF72" s="271" t="e">
        <f t="shared" si="236"/>
        <v>#VALUE!</v>
      </c>
      <c r="EG72" s="271" t="e">
        <f t="shared" si="237"/>
        <v>#VALUE!</v>
      </c>
      <c r="EH72" s="271" t="e">
        <f t="shared" si="238"/>
        <v>#VALUE!</v>
      </c>
      <c r="EI72" s="338" t="e">
        <f t="shared" si="239"/>
        <v>#VALUE!</v>
      </c>
    </row>
    <row r="73" customHeight="1" ht="16.0">
      <c r="B73" s="323" t="s">
        <v>519</v>
      </c>
      <c r="C73" s="324" t="s">
        <v>519</v>
      </c>
      <c r="D73" s="325" t="s">
        <v>519</v>
      </c>
      <c r="E73" s="326" t="s">
        <v>519</v>
      </c>
      <c r="F73" s="146"/>
      <c r="G73" s="308" t="e">
        <f>IF(AND(P73&lt;&gt;"",E73="Live",D73="Opportunity"),RANK(P73,Current_Score,1)+COUNTIF(P$12:$P73,P73)-1,"")</f>
        <v>#VALUE!</v>
      </c>
      <c r="H73" s="309" t="e">
        <f>IF(AND(P73&lt;&gt;"",E73="Live",D73="Threat"),RANK(P73,Current_Score,0)+COUNTIF(P$12:$P73,P73)-1,"")</f>
        <v>#VALUE!</v>
      </c>
      <c r="I73" s="146"/>
      <c r="J73" s="323" t="s">
        <v>520</v>
      </c>
      <c r="K73" s="327" t="s">
        <v>521</v>
      </c>
      <c r="L73" s="327" t="s">
        <v>518</v>
      </c>
      <c r="M73" s="327" t="s">
        <v>519</v>
      </c>
      <c r="N73" s="328" t="e">
        <f t="shared" si="119"/>
        <v>#NAME?</v>
      </c>
      <c r="O73" s="271" t="e">
        <f>INDEX(Scale_Names,MAX(IF(K73="",0,MATCH(K73,Scale_Names,0)),IF(L73="",0,MATCH(L73,Scale_Names,0)),IF(M73=0,0,MATCH(M73,Scale_Names,0))),0)</f>
        <v>#NAME?</v>
      </c>
      <c r="P73" s="329" t="e">
        <f>IF(OR(J73="NIL",J73="",ISERROR(O73)),"",INDEX(PIG,MATCH(J73,PIG_Likelihood_Scale,0),MATCH(O73,PIG_Impact_Scale,0))*N73)</f>
        <v>#VALUE!</v>
      </c>
      <c r="Q73" s="146"/>
      <c r="R73" s="330" t="s">
        <v>663</v>
      </c>
      <c r="S73" s="331" t="s">
        <v>664</v>
      </c>
      <c r="T73" s="331" t="s">
        <v>665</v>
      </c>
      <c r="U73" s="332" t="e">
        <f t="shared" si="125"/>
        <v>#NAME?</v>
      </c>
      <c r="V73" s="146"/>
      <c r="W73" s="333" t="s">
        <v>666</v>
      </c>
      <c r="X73" s="146"/>
      <c r="Y73" s="320" t="s">
        <v>520</v>
      </c>
      <c r="Z73" s="271" t="s">
        <v>521</v>
      </c>
      <c r="AA73" s="271" t="s">
        <v>518</v>
      </c>
      <c r="AB73" s="271" t="s">
        <v>519</v>
      </c>
      <c r="AC73" s="328" t="e">
        <f t="shared" si="131"/>
        <v>#NAME?</v>
      </c>
      <c r="AD73" s="271" t="e">
        <f>INDEX(Scale_Names,MAX(IF(Z73="",0,MATCH(Z73,Scale_Names,0)),IF(AA73="",0,MATCH(AA73,Scale_Names,0)),IF(AB73=0,0,MATCH(AB73,Scale_Names,0))),0)</f>
        <v>#NAME?</v>
      </c>
      <c r="AE73" s="334" t="e">
        <f>IF(OR(Y73="NIL",ISERROR(AD73)),"",INDEX(PIG,MATCH(Y73,PIG_Likelihood_Scale,0),MATCH(AD73,PIG_Impact_Scale,0))*AC73)</f>
        <v>#VALUE!</v>
      </c>
      <c r="AF73" s="146"/>
      <c r="AG73" s="335" t="s">
        <v>663</v>
      </c>
      <c r="AH73" s="269" t="s">
        <v>664</v>
      </c>
      <c r="AI73" s="269" t="s">
        <v>665</v>
      </c>
      <c r="AJ73" s="336" t="e">
        <f t="shared" si="137"/>
        <v>#NAME?</v>
      </c>
      <c r="AK73" s="146"/>
      <c r="AL73" s="320" t="e">
        <f>IF(OR(J73="NIL",ISERROR(O73),E73&lt;&gt;Live),"",INDEX(Unique_PIG,MATCH(J73,PIG_Likelihood_Scale,0),MATCH(O73,PIG_Impact_Scale,0))*N73)</f>
        <v>#VALUE!</v>
      </c>
      <c r="AM73" s="271" t="e">
        <f t="shared" si="139"/>
        <v>#VALUE!</v>
      </c>
      <c r="AN73" s="271" t="e">
        <f t="shared" si="140"/>
        <v>#VALUE!</v>
      </c>
      <c r="AO73" s="271" t="e">
        <f t="shared" si="141"/>
        <v>#VALUE!</v>
      </c>
      <c r="AP73" s="271" t="e">
        <f t="shared" si="142"/>
        <v>#VALUE!</v>
      </c>
      <c r="AQ73" s="271" t="e">
        <f t="shared" si="143"/>
        <v>#VALUE!</v>
      </c>
      <c r="AR73" s="271" t="e">
        <f t="shared" si="144"/>
        <v>#VALUE!</v>
      </c>
      <c r="AS73" s="271" t="e">
        <f t="shared" si="145"/>
        <v>#VALUE!</v>
      </c>
      <c r="AT73" s="271" t="e">
        <f t="shared" si="146"/>
        <v>#VALUE!</v>
      </c>
      <c r="AU73" s="271" t="e">
        <f t="shared" si="147"/>
        <v>#VALUE!</v>
      </c>
      <c r="AV73" s="271" t="e">
        <f t="shared" si="148"/>
        <v>#VALUE!</v>
      </c>
      <c r="AW73" s="271" t="e">
        <f t="shared" si="149"/>
        <v>#VALUE!</v>
      </c>
      <c r="AX73" s="271" t="e">
        <f t="shared" si="150"/>
        <v>#VALUE!</v>
      </c>
      <c r="AY73" s="271" t="e">
        <f t="shared" si="151"/>
        <v>#VALUE!</v>
      </c>
      <c r="AZ73" s="271" t="e">
        <f t="shared" si="152"/>
        <v>#VALUE!</v>
      </c>
      <c r="BA73" s="271" t="e">
        <f t="shared" si="153"/>
        <v>#VALUE!</v>
      </c>
      <c r="BB73" s="271" t="e">
        <f t="shared" si="154"/>
        <v>#VALUE!</v>
      </c>
      <c r="BC73" s="271" t="e">
        <f t="shared" si="155"/>
        <v>#VALUE!</v>
      </c>
      <c r="BD73" s="271" t="e">
        <f t="shared" si="156"/>
        <v>#VALUE!</v>
      </c>
      <c r="BE73" s="271" t="e">
        <f t="shared" si="157"/>
        <v>#VALUE!</v>
      </c>
      <c r="BF73" s="271" t="e">
        <f t="shared" si="158"/>
        <v>#VALUE!</v>
      </c>
      <c r="BG73" s="271" t="e">
        <f t="shared" si="159"/>
        <v>#VALUE!</v>
      </c>
      <c r="BH73" s="271" t="e">
        <f t="shared" si="160"/>
        <v>#VALUE!</v>
      </c>
      <c r="BI73" s="271" t="e">
        <f t="shared" si="161"/>
        <v>#VALUE!</v>
      </c>
      <c r="BJ73" s="271" t="e">
        <f t="shared" si="162"/>
        <v>#VALUE!</v>
      </c>
      <c r="BK73" s="271" t="e">
        <f t="shared" si="163"/>
        <v>#VALUE!</v>
      </c>
      <c r="BL73" s="271" t="e">
        <f t="shared" si="164"/>
        <v>#VALUE!</v>
      </c>
      <c r="BM73" s="271" t="e">
        <f t="shared" si="165"/>
        <v>#VALUE!</v>
      </c>
      <c r="BN73" s="271" t="e">
        <f t="shared" si="166"/>
        <v>#VALUE!</v>
      </c>
      <c r="BO73" s="271" t="e">
        <f t="shared" si="167"/>
        <v>#VALUE!</v>
      </c>
      <c r="BP73" s="271" t="e">
        <f t="shared" si="168"/>
        <v>#VALUE!</v>
      </c>
      <c r="BQ73" s="271" t="e">
        <f t="shared" si="169"/>
        <v>#VALUE!</v>
      </c>
      <c r="BR73" s="271" t="e">
        <f t="shared" si="170"/>
        <v>#VALUE!</v>
      </c>
      <c r="BS73" s="271" t="e">
        <f t="shared" si="171"/>
        <v>#VALUE!</v>
      </c>
      <c r="BT73" s="271" t="e">
        <f t="shared" si="172"/>
        <v>#VALUE!</v>
      </c>
      <c r="BU73" s="271" t="e">
        <f t="shared" si="173"/>
        <v>#VALUE!</v>
      </c>
      <c r="BV73" s="271" t="e">
        <f t="shared" si="174"/>
        <v>#VALUE!</v>
      </c>
      <c r="BW73" s="271" t="e">
        <f t="shared" si="175"/>
        <v>#VALUE!</v>
      </c>
      <c r="BX73" s="271" t="e">
        <f t="shared" si="176"/>
        <v>#VALUE!</v>
      </c>
      <c r="BY73" s="271" t="e">
        <f t="shared" si="177"/>
        <v>#VALUE!</v>
      </c>
      <c r="BZ73" s="271" t="e">
        <f t="shared" si="178"/>
        <v>#VALUE!</v>
      </c>
      <c r="CA73" s="271" t="e">
        <f t="shared" si="179"/>
        <v>#VALUE!</v>
      </c>
      <c r="CB73" s="271" t="e">
        <f t="shared" si="180"/>
        <v>#VALUE!</v>
      </c>
      <c r="CC73" s="271" t="e">
        <f t="shared" si="181"/>
        <v>#VALUE!</v>
      </c>
      <c r="CD73" s="271" t="e">
        <f t="shared" si="182"/>
        <v>#VALUE!</v>
      </c>
      <c r="CE73" s="271" t="e">
        <f t="shared" si="183"/>
        <v>#VALUE!</v>
      </c>
      <c r="CF73" s="271" t="e">
        <f t="shared" si="184"/>
        <v>#VALUE!</v>
      </c>
      <c r="CG73" s="271" t="e">
        <f t="shared" si="185"/>
        <v>#VALUE!</v>
      </c>
      <c r="CH73" s="271" t="e">
        <f t="shared" si="186"/>
        <v>#VALUE!</v>
      </c>
      <c r="CI73" s="271" t="e">
        <f t="shared" si="187"/>
        <v>#VALUE!</v>
      </c>
      <c r="CJ73" s="156" t="e">
        <f t="shared" si="188"/>
        <v>#VALUE!</v>
      </c>
      <c r="CK73" s="337" t="e">
        <f>IF(OR(Y73="NIL",ISERROR(AD73),E73&lt;&gt;Live),"",INDEX(Unique_PIG,MATCH(Y73,PIG_Likelihood_Scale,0),MATCH(AD73,PIG_Impact_Scale,0))*AC73)</f>
        <v>#VALUE!</v>
      </c>
      <c r="CL73" s="271" t="e">
        <f t="shared" si="190"/>
        <v>#VALUE!</v>
      </c>
      <c r="CM73" s="271" t="e">
        <f t="shared" si="191"/>
        <v>#VALUE!</v>
      </c>
      <c r="CN73" s="271" t="e">
        <f t="shared" si="192"/>
        <v>#VALUE!</v>
      </c>
      <c r="CO73" s="271" t="e">
        <f t="shared" si="193"/>
        <v>#VALUE!</v>
      </c>
      <c r="CP73" s="271" t="e">
        <f t="shared" si="194"/>
        <v>#VALUE!</v>
      </c>
      <c r="CQ73" s="271" t="e">
        <f t="shared" si="195"/>
        <v>#VALUE!</v>
      </c>
      <c r="CR73" s="271" t="e">
        <f t="shared" si="196"/>
        <v>#VALUE!</v>
      </c>
      <c r="CS73" s="271" t="e">
        <f t="shared" si="197"/>
        <v>#VALUE!</v>
      </c>
      <c r="CT73" s="271" t="e">
        <f t="shared" si="198"/>
        <v>#VALUE!</v>
      </c>
      <c r="CU73" s="271" t="e">
        <f t="shared" si="199"/>
        <v>#VALUE!</v>
      </c>
      <c r="CV73" s="271" t="e">
        <f t="shared" si="200"/>
        <v>#VALUE!</v>
      </c>
      <c r="CW73" s="271" t="e">
        <f t="shared" si="201"/>
        <v>#VALUE!</v>
      </c>
      <c r="CX73" s="271" t="e">
        <f t="shared" si="202"/>
        <v>#VALUE!</v>
      </c>
      <c r="CY73" s="271" t="e">
        <f t="shared" si="203"/>
        <v>#VALUE!</v>
      </c>
      <c r="CZ73" s="271" t="e">
        <f t="shared" si="204"/>
        <v>#VALUE!</v>
      </c>
      <c r="DA73" s="271" t="e">
        <f t="shared" si="205"/>
        <v>#VALUE!</v>
      </c>
      <c r="DB73" s="271" t="e">
        <f t="shared" si="206"/>
        <v>#VALUE!</v>
      </c>
      <c r="DC73" s="271" t="e">
        <f t="shared" si="207"/>
        <v>#VALUE!</v>
      </c>
      <c r="DD73" s="271" t="e">
        <f t="shared" si="208"/>
        <v>#VALUE!</v>
      </c>
      <c r="DE73" s="271" t="e">
        <f t="shared" si="209"/>
        <v>#VALUE!</v>
      </c>
      <c r="DF73" s="271" t="e">
        <f t="shared" si="210"/>
        <v>#VALUE!</v>
      </c>
      <c r="DG73" s="271" t="e">
        <f t="shared" si="211"/>
        <v>#VALUE!</v>
      </c>
      <c r="DH73" s="271" t="e">
        <f t="shared" si="212"/>
        <v>#VALUE!</v>
      </c>
      <c r="DI73" s="271" t="e">
        <f t="shared" si="213"/>
        <v>#VALUE!</v>
      </c>
      <c r="DJ73" s="271" t="e">
        <f t="shared" si="214"/>
        <v>#VALUE!</v>
      </c>
      <c r="DK73" s="271" t="e">
        <f t="shared" si="215"/>
        <v>#VALUE!</v>
      </c>
      <c r="DL73" s="271" t="e">
        <f t="shared" si="216"/>
        <v>#VALUE!</v>
      </c>
      <c r="DM73" s="271" t="e">
        <f t="shared" si="217"/>
        <v>#VALUE!</v>
      </c>
      <c r="DN73" s="271" t="e">
        <f t="shared" si="218"/>
        <v>#VALUE!</v>
      </c>
      <c r="DO73" s="271" t="e">
        <f t="shared" si="219"/>
        <v>#VALUE!</v>
      </c>
      <c r="DP73" s="271" t="e">
        <f t="shared" si="220"/>
        <v>#VALUE!</v>
      </c>
      <c r="DQ73" s="271" t="e">
        <f t="shared" si="221"/>
        <v>#VALUE!</v>
      </c>
      <c r="DR73" s="271" t="e">
        <f t="shared" si="222"/>
        <v>#VALUE!</v>
      </c>
      <c r="DS73" s="271" t="e">
        <f t="shared" si="223"/>
        <v>#VALUE!</v>
      </c>
      <c r="DT73" s="271" t="e">
        <f t="shared" si="224"/>
        <v>#VALUE!</v>
      </c>
      <c r="DU73" s="271" t="e">
        <f t="shared" si="225"/>
        <v>#VALUE!</v>
      </c>
      <c r="DV73" s="271" t="e">
        <f t="shared" si="226"/>
        <v>#VALUE!</v>
      </c>
      <c r="DW73" s="271" t="e">
        <f t="shared" si="227"/>
        <v>#VALUE!</v>
      </c>
      <c r="DX73" s="271" t="e">
        <f t="shared" si="228"/>
        <v>#VALUE!</v>
      </c>
      <c r="DY73" s="271" t="e">
        <f t="shared" si="229"/>
        <v>#VALUE!</v>
      </c>
      <c r="DZ73" s="271" t="e">
        <f t="shared" si="230"/>
        <v>#VALUE!</v>
      </c>
      <c r="EA73" s="271" t="e">
        <f t="shared" si="231"/>
        <v>#VALUE!</v>
      </c>
      <c r="EB73" s="271" t="e">
        <f t="shared" si="232"/>
        <v>#VALUE!</v>
      </c>
      <c r="EC73" s="271" t="e">
        <f t="shared" si="233"/>
        <v>#VALUE!</v>
      </c>
      <c r="ED73" s="271" t="e">
        <f t="shared" si="234"/>
        <v>#VALUE!</v>
      </c>
      <c r="EE73" s="271" t="e">
        <f t="shared" si="235"/>
        <v>#VALUE!</v>
      </c>
      <c r="EF73" s="271" t="e">
        <f t="shared" si="236"/>
        <v>#VALUE!</v>
      </c>
      <c r="EG73" s="271" t="e">
        <f t="shared" si="237"/>
        <v>#VALUE!</v>
      </c>
      <c r="EH73" s="271" t="e">
        <f t="shared" si="238"/>
        <v>#VALUE!</v>
      </c>
      <c r="EI73" s="338" t="e">
        <f t="shared" si="239"/>
        <v>#VALUE!</v>
      </c>
    </row>
    <row r="74" customHeight="1" ht="16.0">
      <c r="B74" s="323" t="s">
        <v>519</v>
      </c>
      <c r="C74" s="324" t="s">
        <v>519</v>
      </c>
      <c r="D74" s="325" t="s">
        <v>519</v>
      </c>
      <c r="E74" s="326" t="s">
        <v>519</v>
      </c>
      <c r="F74" s="146"/>
      <c r="G74" s="308" t="e">
        <f>IF(AND(P74&lt;&gt;"",E74="Live",D74="Opportunity"),RANK(P74,Current_Score,1)+COUNTIF(P$12:$P74,P74)-1,"")</f>
        <v>#VALUE!</v>
      </c>
      <c r="H74" s="309" t="e">
        <f>IF(AND(P74&lt;&gt;"",E74="Live",D74="Threat"),RANK(P74,Current_Score,0)+COUNTIF(P$12:$P74,P74)-1,"")</f>
        <v>#VALUE!</v>
      </c>
      <c r="I74" s="146"/>
      <c r="J74" s="323" t="s">
        <v>520</v>
      </c>
      <c r="K74" s="327" t="s">
        <v>521</v>
      </c>
      <c r="L74" s="327" t="s">
        <v>518</v>
      </c>
      <c r="M74" s="327" t="s">
        <v>519</v>
      </c>
      <c r="N74" s="328" t="e">
        <f t="shared" si="119"/>
        <v>#NAME?</v>
      </c>
      <c r="O74" s="271" t="e">
        <f>INDEX(Scale_Names,MAX(IF(K74="",0,MATCH(K74,Scale_Names,0)),IF(L74="",0,MATCH(L74,Scale_Names,0)),IF(M74=0,0,MATCH(M74,Scale_Names,0))),0)</f>
        <v>#NAME?</v>
      </c>
      <c r="P74" s="329" t="e">
        <f>IF(OR(J74="NIL",J74="",ISERROR(O74)),"",INDEX(PIG,MATCH(J74,PIG_Likelihood_Scale,0),MATCH(O74,PIG_Impact_Scale,0))*N74)</f>
        <v>#VALUE!</v>
      </c>
      <c r="Q74" s="146"/>
      <c r="R74" s="330" t="s">
        <v>667</v>
      </c>
      <c r="S74" s="331" t="s">
        <v>668</v>
      </c>
      <c r="T74" s="331" t="s">
        <v>669</v>
      </c>
      <c r="U74" s="332" t="e">
        <f t="shared" si="125"/>
        <v>#NAME?</v>
      </c>
      <c r="V74" s="146"/>
      <c r="W74" s="333" t="s">
        <v>670</v>
      </c>
      <c r="X74" s="146"/>
      <c r="Y74" s="320" t="s">
        <v>520</v>
      </c>
      <c r="Z74" s="271" t="s">
        <v>521</v>
      </c>
      <c r="AA74" s="271" t="s">
        <v>518</v>
      </c>
      <c r="AB74" s="271" t="s">
        <v>519</v>
      </c>
      <c r="AC74" s="328" t="e">
        <f t="shared" si="131"/>
        <v>#NAME?</v>
      </c>
      <c r="AD74" s="271" t="e">
        <f>INDEX(Scale_Names,MAX(IF(Z74="",0,MATCH(Z74,Scale_Names,0)),IF(AA74="",0,MATCH(AA74,Scale_Names,0)),IF(AB74=0,0,MATCH(AB74,Scale_Names,0))),0)</f>
        <v>#NAME?</v>
      </c>
      <c r="AE74" s="334" t="e">
        <f>IF(OR(Y74="NIL",ISERROR(AD74)),"",INDEX(PIG,MATCH(Y74,PIG_Likelihood_Scale,0),MATCH(AD74,PIG_Impact_Scale,0))*AC74)</f>
        <v>#VALUE!</v>
      </c>
      <c r="AF74" s="146"/>
      <c r="AG74" s="335" t="s">
        <v>667</v>
      </c>
      <c r="AH74" s="269" t="s">
        <v>668</v>
      </c>
      <c r="AI74" s="269" t="s">
        <v>669</v>
      </c>
      <c r="AJ74" s="336" t="e">
        <f t="shared" si="137"/>
        <v>#NAME?</v>
      </c>
      <c r="AK74" s="146"/>
      <c r="AL74" s="320" t="e">
        <f>IF(OR(J74="NIL",ISERROR(O74),E74&lt;&gt;Live),"",INDEX(Unique_PIG,MATCH(J74,PIG_Likelihood_Scale,0),MATCH(O74,PIG_Impact_Scale,0))*N74)</f>
        <v>#VALUE!</v>
      </c>
      <c r="AM74" s="271" t="e">
        <f t="shared" si="139"/>
        <v>#VALUE!</v>
      </c>
      <c r="AN74" s="271" t="e">
        <f t="shared" si="140"/>
        <v>#VALUE!</v>
      </c>
      <c r="AO74" s="271" t="e">
        <f t="shared" si="141"/>
        <v>#VALUE!</v>
      </c>
      <c r="AP74" s="271" t="e">
        <f t="shared" si="142"/>
        <v>#VALUE!</v>
      </c>
      <c r="AQ74" s="271" t="e">
        <f t="shared" si="143"/>
        <v>#VALUE!</v>
      </c>
      <c r="AR74" s="271" t="e">
        <f t="shared" si="144"/>
        <v>#VALUE!</v>
      </c>
      <c r="AS74" s="271" t="e">
        <f t="shared" si="145"/>
        <v>#VALUE!</v>
      </c>
      <c r="AT74" s="271" t="e">
        <f t="shared" si="146"/>
        <v>#VALUE!</v>
      </c>
      <c r="AU74" s="271" t="e">
        <f t="shared" si="147"/>
        <v>#VALUE!</v>
      </c>
      <c r="AV74" s="271" t="e">
        <f t="shared" si="148"/>
        <v>#VALUE!</v>
      </c>
      <c r="AW74" s="271" t="e">
        <f t="shared" si="149"/>
        <v>#VALUE!</v>
      </c>
      <c r="AX74" s="271" t="e">
        <f t="shared" si="150"/>
        <v>#VALUE!</v>
      </c>
      <c r="AY74" s="271" t="e">
        <f t="shared" si="151"/>
        <v>#VALUE!</v>
      </c>
      <c r="AZ74" s="271" t="e">
        <f t="shared" si="152"/>
        <v>#VALUE!</v>
      </c>
      <c r="BA74" s="271" t="e">
        <f t="shared" si="153"/>
        <v>#VALUE!</v>
      </c>
      <c r="BB74" s="271" t="e">
        <f t="shared" si="154"/>
        <v>#VALUE!</v>
      </c>
      <c r="BC74" s="271" t="e">
        <f t="shared" si="155"/>
        <v>#VALUE!</v>
      </c>
      <c r="BD74" s="271" t="e">
        <f t="shared" si="156"/>
        <v>#VALUE!</v>
      </c>
      <c r="BE74" s="271" t="e">
        <f t="shared" si="157"/>
        <v>#VALUE!</v>
      </c>
      <c r="BF74" s="271" t="e">
        <f t="shared" si="158"/>
        <v>#VALUE!</v>
      </c>
      <c r="BG74" s="271" t="e">
        <f t="shared" si="159"/>
        <v>#VALUE!</v>
      </c>
      <c r="BH74" s="271" t="e">
        <f t="shared" si="160"/>
        <v>#VALUE!</v>
      </c>
      <c r="BI74" s="271" t="e">
        <f t="shared" si="161"/>
        <v>#VALUE!</v>
      </c>
      <c r="BJ74" s="271" t="e">
        <f t="shared" si="162"/>
        <v>#VALUE!</v>
      </c>
      <c r="BK74" s="271" t="e">
        <f t="shared" si="163"/>
        <v>#VALUE!</v>
      </c>
      <c r="BL74" s="271" t="e">
        <f t="shared" si="164"/>
        <v>#VALUE!</v>
      </c>
      <c r="BM74" s="271" t="e">
        <f t="shared" si="165"/>
        <v>#VALUE!</v>
      </c>
      <c r="BN74" s="271" t="e">
        <f t="shared" si="166"/>
        <v>#VALUE!</v>
      </c>
      <c r="BO74" s="271" t="e">
        <f t="shared" si="167"/>
        <v>#VALUE!</v>
      </c>
      <c r="BP74" s="271" t="e">
        <f t="shared" si="168"/>
        <v>#VALUE!</v>
      </c>
      <c r="BQ74" s="271" t="e">
        <f t="shared" si="169"/>
        <v>#VALUE!</v>
      </c>
      <c r="BR74" s="271" t="e">
        <f t="shared" si="170"/>
        <v>#VALUE!</v>
      </c>
      <c r="BS74" s="271" t="e">
        <f t="shared" si="171"/>
        <v>#VALUE!</v>
      </c>
      <c r="BT74" s="271" t="e">
        <f t="shared" si="172"/>
        <v>#VALUE!</v>
      </c>
      <c r="BU74" s="271" t="e">
        <f t="shared" si="173"/>
        <v>#VALUE!</v>
      </c>
      <c r="BV74" s="271" t="e">
        <f t="shared" si="174"/>
        <v>#VALUE!</v>
      </c>
      <c r="BW74" s="271" t="e">
        <f t="shared" si="175"/>
        <v>#VALUE!</v>
      </c>
      <c r="BX74" s="271" t="e">
        <f t="shared" si="176"/>
        <v>#VALUE!</v>
      </c>
      <c r="BY74" s="271" t="e">
        <f t="shared" si="177"/>
        <v>#VALUE!</v>
      </c>
      <c r="BZ74" s="271" t="e">
        <f t="shared" si="178"/>
        <v>#VALUE!</v>
      </c>
      <c r="CA74" s="271" t="e">
        <f t="shared" si="179"/>
        <v>#VALUE!</v>
      </c>
      <c r="CB74" s="271" t="e">
        <f t="shared" si="180"/>
        <v>#VALUE!</v>
      </c>
      <c r="CC74" s="271" t="e">
        <f t="shared" si="181"/>
        <v>#VALUE!</v>
      </c>
      <c r="CD74" s="271" t="e">
        <f t="shared" si="182"/>
        <v>#VALUE!</v>
      </c>
      <c r="CE74" s="271" t="e">
        <f t="shared" si="183"/>
        <v>#VALUE!</v>
      </c>
      <c r="CF74" s="271" t="e">
        <f t="shared" si="184"/>
        <v>#VALUE!</v>
      </c>
      <c r="CG74" s="271" t="e">
        <f t="shared" si="185"/>
        <v>#VALUE!</v>
      </c>
      <c r="CH74" s="271" t="e">
        <f t="shared" si="186"/>
        <v>#VALUE!</v>
      </c>
      <c r="CI74" s="271" t="e">
        <f t="shared" si="187"/>
        <v>#VALUE!</v>
      </c>
      <c r="CJ74" s="156" t="e">
        <f t="shared" si="188"/>
        <v>#VALUE!</v>
      </c>
      <c r="CK74" s="337" t="e">
        <f>IF(OR(Y74="NIL",ISERROR(AD74),E74&lt;&gt;Live),"",INDEX(Unique_PIG,MATCH(Y74,PIG_Likelihood_Scale,0),MATCH(AD74,PIG_Impact_Scale,0))*AC74)</f>
        <v>#VALUE!</v>
      </c>
      <c r="CL74" s="271" t="e">
        <f t="shared" si="190"/>
        <v>#VALUE!</v>
      </c>
      <c r="CM74" s="271" t="e">
        <f t="shared" si="191"/>
        <v>#VALUE!</v>
      </c>
      <c r="CN74" s="271" t="e">
        <f t="shared" si="192"/>
        <v>#VALUE!</v>
      </c>
      <c r="CO74" s="271" t="e">
        <f t="shared" si="193"/>
        <v>#VALUE!</v>
      </c>
      <c r="CP74" s="271" t="e">
        <f t="shared" si="194"/>
        <v>#VALUE!</v>
      </c>
      <c r="CQ74" s="271" t="e">
        <f t="shared" si="195"/>
        <v>#VALUE!</v>
      </c>
      <c r="CR74" s="271" t="e">
        <f t="shared" si="196"/>
        <v>#VALUE!</v>
      </c>
      <c r="CS74" s="271" t="e">
        <f t="shared" si="197"/>
        <v>#VALUE!</v>
      </c>
      <c r="CT74" s="271" t="e">
        <f t="shared" si="198"/>
        <v>#VALUE!</v>
      </c>
      <c r="CU74" s="271" t="e">
        <f t="shared" si="199"/>
        <v>#VALUE!</v>
      </c>
      <c r="CV74" s="271" t="e">
        <f t="shared" si="200"/>
        <v>#VALUE!</v>
      </c>
      <c r="CW74" s="271" t="e">
        <f t="shared" si="201"/>
        <v>#VALUE!</v>
      </c>
      <c r="CX74" s="271" t="e">
        <f t="shared" si="202"/>
        <v>#VALUE!</v>
      </c>
      <c r="CY74" s="271" t="e">
        <f t="shared" si="203"/>
        <v>#VALUE!</v>
      </c>
      <c r="CZ74" s="271" t="e">
        <f t="shared" si="204"/>
        <v>#VALUE!</v>
      </c>
      <c r="DA74" s="271" t="e">
        <f t="shared" si="205"/>
        <v>#VALUE!</v>
      </c>
      <c r="DB74" s="271" t="e">
        <f t="shared" si="206"/>
        <v>#VALUE!</v>
      </c>
      <c r="DC74" s="271" t="e">
        <f t="shared" si="207"/>
        <v>#VALUE!</v>
      </c>
      <c r="DD74" s="271" t="e">
        <f t="shared" si="208"/>
        <v>#VALUE!</v>
      </c>
      <c r="DE74" s="271" t="e">
        <f t="shared" si="209"/>
        <v>#VALUE!</v>
      </c>
      <c r="DF74" s="271" t="e">
        <f t="shared" si="210"/>
        <v>#VALUE!</v>
      </c>
      <c r="DG74" s="271" t="e">
        <f t="shared" si="211"/>
        <v>#VALUE!</v>
      </c>
      <c r="DH74" s="271" t="e">
        <f t="shared" si="212"/>
        <v>#VALUE!</v>
      </c>
      <c r="DI74" s="271" t="e">
        <f t="shared" si="213"/>
        <v>#VALUE!</v>
      </c>
      <c r="DJ74" s="271" t="e">
        <f t="shared" si="214"/>
        <v>#VALUE!</v>
      </c>
      <c r="DK74" s="271" t="e">
        <f t="shared" si="215"/>
        <v>#VALUE!</v>
      </c>
      <c r="DL74" s="271" t="e">
        <f t="shared" si="216"/>
        <v>#VALUE!</v>
      </c>
      <c r="DM74" s="271" t="e">
        <f t="shared" si="217"/>
        <v>#VALUE!</v>
      </c>
      <c r="DN74" s="271" t="e">
        <f t="shared" si="218"/>
        <v>#VALUE!</v>
      </c>
      <c r="DO74" s="271" t="e">
        <f t="shared" si="219"/>
        <v>#VALUE!</v>
      </c>
      <c r="DP74" s="271" t="e">
        <f t="shared" si="220"/>
        <v>#VALUE!</v>
      </c>
      <c r="DQ74" s="271" t="e">
        <f t="shared" si="221"/>
        <v>#VALUE!</v>
      </c>
      <c r="DR74" s="271" t="e">
        <f t="shared" si="222"/>
        <v>#VALUE!</v>
      </c>
      <c r="DS74" s="271" t="e">
        <f t="shared" si="223"/>
        <v>#VALUE!</v>
      </c>
      <c r="DT74" s="271" t="e">
        <f t="shared" si="224"/>
        <v>#VALUE!</v>
      </c>
      <c r="DU74" s="271" t="e">
        <f t="shared" si="225"/>
        <v>#VALUE!</v>
      </c>
      <c r="DV74" s="271" t="e">
        <f t="shared" si="226"/>
        <v>#VALUE!</v>
      </c>
      <c r="DW74" s="271" t="e">
        <f t="shared" si="227"/>
        <v>#VALUE!</v>
      </c>
      <c r="DX74" s="271" t="e">
        <f t="shared" si="228"/>
        <v>#VALUE!</v>
      </c>
      <c r="DY74" s="271" t="e">
        <f t="shared" si="229"/>
        <v>#VALUE!</v>
      </c>
      <c r="DZ74" s="271" t="e">
        <f t="shared" si="230"/>
        <v>#VALUE!</v>
      </c>
      <c r="EA74" s="271" t="e">
        <f t="shared" si="231"/>
        <v>#VALUE!</v>
      </c>
      <c r="EB74" s="271" t="e">
        <f t="shared" si="232"/>
        <v>#VALUE!</v>
      </c>
      <c r="EC74" s="271" t="e">
        <f t="shared" si="233"/>
        <v>#VALUE!</v>
      </c>
      <c r="ED74" s="271" t="e">
        <f t="shared" si="234"/>
        <v>#VALUE!</v>
      </c>
      <c r="EE74" s="271" t="e">
        <f t="shared" si="235"/>
        <v>#VALUE!</v>
      </c>
      <c r="EF74" s="271" t="e">
        <f t="shared" si="236"/>
        <v>#VALUE!</v>
      </c>
      <c r="EG74" s="271" t="e">
        <f t="shared" si="237"/>
        <v>#VALUE!</v>
      </c>
      <c r="EH74" s="271" t="e">
        <f t="shared" si="238"/>
        <v>#VALUE!</v>
      </c>
      <c r="EI74" s="338" t="e">
        <f t="shared" si="239"/>
        <v>#VALUE!</v>
      </c>
    </row>
    <row r="75" customHeight="1" ht="16.0">
      <c r="B75" s="323" t="s">
        <v>519</v>
      </c>
      <c r="C75" s="324" t="s">
        <v>519</v>
      </c>
      <c r="D75" s="325" t="s">
        <v>519</v>
      </c>
      <c r="E75" s="326" t="s">
        <v>519</v>
      </c>
      <c r="F75" s="146"/>
      <c r="G75" s="308" t="e">
        <f>IF(AND(P75&lt;&gt;"",E75="Live",D75="Opportunity"),RANK(P75,Current_Score,1)+COUNTIF(P$12:$P75,P75)-1,"")</f>
        <v>#VALUE!</v>
      </c>
      <c r="H75" s="309" t="e">
        <f>IF(AND(P75&lt;&gt;"",E75="Live",D75="Threat"),RANK(P75,Current_Score,0)+COUNTIF(P$12:$P75,P75)-1,"")</f>
        <v>#VALUE!</v>
      </c>
      <c r="I75" s="146"/>
      <c r="J75" s="323" t="s">
        <v>520</v>
      </c>
      <c r="K75" s="327" t="s">
        <v>521</v>
      </c>
      <c r="L75" s="327" t="s">
        <v>518</v>
      </c>
      <c r="M75" s="327" t="s">
        <v>519</v>
      </c>
      <c r="N75" s="328" t="e">
        <f t="shared" si="119"/>
        <v>#NAME?</v>
      </c>
      <c r="O75" s="271" t="e">
        <f>INDEX(Scale_Names,MAX(IF(K75="",0,MATCH(K75,Scale_Names,0)),IF(L75="",0,MATCH(L75,Scale_Names,0)),IF(M75=0,0,MATCH(M75,Scale_Names,0))),0)</f>
        <v>#NAME?</v>
      </c>
      <c r="P75" s="329" t="e">
        <f>IF(OR(J75="NIL",J75="",ISERROR(O75)),"",INDEX(PIG,MATCH(J75,PIG_Likelihood_Scale,0),MATCH(O75,PIG_Impact_Scale,0))*N75)</f>
        <v>#VALUE!</v>
      </c>
      <c r="Q75" s="146"/>
      <c r="R75" s="330" t="s">
        <v>671</v>
      </c>
      <c r="S75" s="331" t="s">
        <v>672</v>
      </c>
      <c r="T75" s="331" t="s">
        <v>673</v>
      </c>
      <c r="U75" s="332" t="e">
        <f t="shared" si="125"/>
        <v>#NAME?</v>
      </c>
      <c r="V75" s="146"/>
      <c r="W75" s="333" t="s">
        <v>674</v>
      </c>
      <c r="X75" s="146"/>
      <c r="Y75" s="320" t="s">
        <v>520</v>
      </c>
      <c r="Z75" s="271" t="s">
        <v>521</v>
      </c>
      <c r="AA75" s="271" t="s">
        <v>518</v>
      </c>
      <c r="AB75" s="271" t="s">
        <v>519</v>
      </c>
      <c r="AC75" s="328" t="e">
        <f t="shared" si="131"/>
        <v>#NAME?</v>
      </c>
      <c r="AD75" s="271" t="e">
        <f>INDEX(Scale_Names,MAX(IF(Z75="",0,MATCH(Z75,Scale_Names,0)),IF(AA75="",0,MATCH(AA75,Scale_Names,0)),IF(AB75=0,0,MATCH(AB75,Scale_Names,0))),0)</f>
        <v>#NAME?</v>
      </c>
      <c r="AE75" s="334" t="e">
        <f>IF(OR(Y75="NIL",ISERROR(AD75)),"",INDEX(PIG,MATCH(Y75,PIG_Likelihood_Scale,0),MATCH(AD75,PIG_Impact_Scale,0))*AC75)</f>
        <v>#VALUE!</v>
      </c>
      <c r="AF75" s="146"/>
      <c r="AG75" s="335" t="s">
        <v>671</v>
      </c>
      <c r="AH75" s="269" t="s">
        <v>672</v>
      </c>
      <c r="AI75" s="269" t="s">
        <v>673</v>
      </c>
      <c r="AJ75" s="336" t="e">
        <f t="shared" si="137"/>
        <v>#NAME?</v>
      </c>
      <c r="AK75" s="146"/>
      <c r="AL75" s="320" t="e">
        <f>IF(OR(J75="NIL",ISERROR(O75),E75&lt;&gt;Live),"",INDEX(Unique_PIG,MATCH(J75,PIG_Likelihood_Scale,0),MATCH(O75,PIG_Impact_Scale,0))*N75)</f>
        <v>#VALUE!</v>
      </c>
      <c r="AM75" s="271" t="e">
        <f t="shared" si="139"/>
        <v>#VALUE!</v>
      </c>
      <c r="AN75" s="271" t="e">
        <f t="shared" si="140"/>
        <v>#VALUE!</v>
      </c>
      <c r="AO75" s="271" t="e">
        <f t="shared" si="141"/>
        <v>#VALUE!</v>
      </c>
      <c r="AP75" s="271" t="e">
        <f t="shared" si="142"/>
        <v>#VALUE!</v>
      </c>
      <c r="AQ75" s="271" t="e">
        <f t="shared" si="143"/>
        <v>#VALUE!</v>
      </c>
      <c r="AR75" s="271" t="e">
        <f t="shared" si="144"/>
        <v>#VALUE!</v>
      </c>
      <c r="AS75" s="271" t="e">
        <f t="shared" si="145"/>
        <v>#VALUE!</v>
      </c>
      <c r="AT75" s="271" t="e">
        <f t="shared" si="146"/>
        <v>#VALUE!</v>
      </c>
      <c r="AU75" s="271" t="e">
        <f t="shared" si="147"/>
        <v>#VALUE!</v>
      </c>
      <c r="AV75" s="271" t="e">
        <f t="shared" si="148"/>
        <v>#VALUE!</v>
      </c>
      <c r="AW75" s="271" t="e">
        <f t="shared" si="149"/>
        <v>#VALUE!</v>
      </c>
      <c r="AX75" s="271" t="e">
        <f t="shared" si="150"/>
        <v>#VALUE!</v>
      </c>
      <c r="AY75" s="271" t="e">
        <f t="shared" si="151"/>
        <v>#VALUE!</v>
      </c>
      <c r="AZ75" s="271" t="e">
        <f t="shared" si="152"/>
        <v>#VALUE!</v>
      </c>
      <c r="BA75" s="271" t="e">
        <f t="shared" si="153"/>
        <v>#VALUE!</v>
      </c>
      <c r="BB75" s="271" t="e">
        <f t="shared" si="154"/>
        <v>#VALUE!</v>
      </c>
      <c r="BC75" s="271" t="e">
        <f t="shared" si="155"/>
        <v>#VALUE!</v>
      </c>
      <c r="BD75" s="271" t="e">
        <f t="shared" si="156"/>
        <v>#VALUE!</v>
      </c>
      <c r="BE75" s="271" t="e">
        <f t="shared" si="157"/>
        <v>#VALUE!</v>
      </c>
      <c r="BF75" s="271" t="e">
        <f t="shared" si="158"/>
        <v>#VALUE!</v>
      </c>
      <c r="BG75" s="271" t="e">
        <f t="shared" si="159"/>
        <v>#VALUE!</v>
      </c>
      <c r="BH75" s="271" t="e">
        <f t="shared" si="160"/>
        <v>#VALUE!</v>
      </c>
      <c r="BI75" s="271" t="e">
        <f t="shared" si="161"/>
        <v>#VALUE!</v>
      </c>
      <c r="BJ75" s="271" t="e">
        <f t="shared" si="162"/>
        <v>#VALUE!</v>
      </c>
      <c r="BK75" s="271" t="e">
        <f t="shared" si="163"/>
        <v>#VALUE!</v>
      </c>
      <c r="BL75" s="271" t="e">
        <f t="shared" si="164"/>
        <v>#VALUE!</v>
      </c>
      <c r="BM75" s="271" t="e">
        <f t="shared" si="165"/>
        <v>#VALUE!</v>
      </c>
      <c r="BN75" s="271" t="e">
        <f t="shared" si="166"/>
        <v>#VALUE!</v>
      </c>
      <c r="BO75" s="271" t="e">
        <f t="shared" si="167"/>
        <v>#VALUE!</v>
      </c>
      <c r="BP75" s="271" t="e">
        <f t="shared" si="168"/>
        <v>#VALUE!</v>
      </c>
      <c r="BQ75" s="271" t="e">
        <f t="shared" si="169"/>
        <v>#VALUE!</v>
      </c>
      <c r="BR75" s="271" t="e">
        <f t="shared" si="170"/>
        <v>#VALUE!</v>
      </c>
      <c r="BS75" s="271" t="e">
        <f t="shared" si="171"/>
        <v>#VALUE!</v>
      </c>
      <c r="BT75" s="271" t="e">
        <f t="shared" si="172"/>
        <v>#VALUE!</v>
      </c>
      <c r="BU75" s="271" t="e">
        <f t="shared" si="173"/>
        <v>#VALUE!</v>
      </c>
      <c r="BV75" s="271" t="e">
        <f t="shared" si="174"/>
        <v>#VALUE!</v>
      </c>
      <c r="BW75" s="271" t="e">
        <f t="shared" si="175"/>
        <v>#VALUE!</v>
      </c>
      <c r="BX75" s="271" t="e">
        <f t="shared" si="176"/>
        <v>#VALUE!</v>
      </c>
      <c r="BY75" s="271" t="e">
        <f t="shared" si="177"/>
        <v>#VALUE!</v>
      </c>
      <c r="BZ75" s="271" t="e">
        <f t="shared" si="178"/>
        <v>#VALUE!</v>
      </c>
      <c r="CA75" s="271" t="e">
        <f t="shared" si="179"/>
        <v>#VALUE!</v>
      </c>
      <c r="CB75" s="271" t="e">
        <f t="shared" si="180"/>
        <v>#VALUE!</v>
      </c>
      <c r="CC75" s="271" t="e">
        <f t="shared" si="181"/>
        <v>#VALUE!</v>
      </c>
      <c r="CD75" s="271" t="e">
        <f t="shared" si="182"/>
        <v>#VALUE!</v>
      </c>
      <c r="CE75" s="271" t="e">
        <f t="shared" si="183"/>
        <v>#VALUE!</v>
      </c>
      <c r="CF75" s="271" t="e">
        <f t="shared" si="184"/>
        <v>#VALUE!</v>
      </c>
      <c r="CG75" s="271" t="e">
        <f t="shared" si="185"/>
        <v>#VALUE!</v>
      </c>
      <c r="CH75" s="271" t="e">
        <f t="shared" si="186"/>
        <v>#VALUE!</v>
      </c>
      <c r="CI75" s="271" t="e">
        <f t="shared" si="187"/>
        <v>#VALUE!</v>
      </c>
      <c r="CJ75" s="156" t="e">
        <f t="shared" si="188"/>
        <v>#VALUE!</v>
      </c>
      <c r="CK75" s="337" t="e">
        <f>IF(OR(Y75="NIL",ISERROR(AD75),E75&lt;&gt;Live),"",INDEX(Unique_PIG,MATCH(Y75,PIG_Likelihood_Scale,0),MATCH(AD75,PIG_Impact_Scale,0))*AC75)</f>
        <v>#VALUE!</v>
      </c>
      <c r="CL75" s="271" t="e">
        <f t="shared" si="190"/>
        <v>#VALUE!</v>
      </c>
      <c r="CM75" s="271" t="e">
        <f t="shared" si="191"/>
        <v>#VALUE!</v>
      </c>
      <c r="CN75" s="271" t="e">
        <f t="shared" si="192"/>
        <v>#VALUE!</v>
      </c>
      <c r="CO75" s="271" t="e">
        <f t="shared" si="193"/>
        <v>#VALUE!</v>
      </c>
      <c r="CP75" s="271" t="e">
        <f t="shared" si="194"/>
        <v>#VALUE!</v>
      </c>
      <c r="CQ75" s="271" t="e">
        <f t="shared" si="195"/>
        <v>#VALUE!</v>
      </c>
      <c r="CR75" s="271" t="e">
        <f t="shared" si="196"/>
        <v>#VALUE!</v>
      </c>
      <c r="CS75" s="271" t="e">
        <f t="shared" si="197"/>
        <v>#VALUE!</v>
      </c>
      <c r="CT75" s="271" t="e">
        <f t="shared" si="198"/>
        <v>#VALUE!</v>
      </c>
      <c r="CU75" s="271" t="e">
        <f t="shared" si="199"/>
        <v>#VALUE!</v>
      </c>
      <c r="CV75" s="271" t="e">
        <f t="shared" si="200"/>
        <v>#VALUE!</v>
      </c>
      <c r="CW75" s="271" t="e">
        <f t="shared" si="201"/>
        <v>#VALUE!</v>
      </c>
      <c r="CX75" s="271" t="e">
        <f t="shared" si="202"/>
        <v>#VALUE!</v>
      </c>
      <c r="CY75" s="271" t="e">
        <f t="shared" si="203"/>
        <v>#VALUE!</v>
      </c>
      <c r="CZ75" s="271" t="e">
        <f t="shared" si="204"/>
        <v>#VALUE!</v>
      </c>
      <c r="DA75" s="271" t="e">
        <f t="shared" si="205"/>
        <v>#VALUE!</v>
      </c>
      <c r="DB75" s="271" t="e">
        <f t="shared" si="206"/>
        <v>#VALUE!</v>
      </c>
      <c r="DC75" s="271" t="e">
        <f t="shared" si="207"/>
        <v>#VALUE!</v>
      </c>
      <c r="DD75" s="271" t="e">
        <f t="shared" si="208"/>
        <v>#VALUE!</v>
      </c>
      <c r="DE75" s="271" t="e">
        <f t="shared" si="209"/>
        <v>#VALUE!</v>
      </c>
      <c r="DF75" s="271" t="e">
        <f t="shared" si="210"/>
        <v>#VALUE!</v>
      </c>
      <c r="DG75" s="271" t="e">
        <f t="shared" si="211"/>
        <v>#VALUE!</v>
      </c>
      <c r="DH75" s="271" t="e">
        <f t="shared" si="212"/>
        <v>#VALUE!</v>
      </c>
      <c r="DI75" s="271" t="e">
        <f t="shared" si="213"/>
        <v>#VALUE!</v>
      </c>
      <c r="DJ75" s="271" t="e">
        <f t="shared" si="214"/>
        <v>#VALUE!</v>
      </c>
      <c r="DK75" s="271" t="e">
        <f t="shared" si="215"/>
        <v>#VALUE!</v>
      </c>
      <c r="DL75" s="271" t="e">
        <f t="shared" si="216"/>
        <v>#VALUE!</v>
      </c>
      <c r="DM75" s="271" t="e">
        <f t="shared" si="217"/>
        <v>#VALUE!</v>
      </c>
      <c r="DN75" s="271" t="e">
        <f t="shared" si="218"/>
        <v>#VALUE!</v>
      </c>
      <c r="DO75" s="271" t="e">
        <f t="shared" si="219"/>
        <v>#VALUE!</v>
      </c>
      <c r="DP75" s="271" t="e">
        <f t="shared" si="220"/>
        <v>#VALUE!</v>
      </c>
      <c r="DQ75" s="271" t="e">
        <f t="shared" si="221"/>
        <v>#VALUE!</v>
      </c>
      <c r="DR75" s="271" t="e">
        <f t="shared" si="222"/>
        <v>#VALUE!</v>
      </c>
      <c r="DS75" s="271" t="e">
        <f t="shared" si="223"/>
        <v>#VALUE!</v>
      </c>
      <c r="DT75" s="271" t="e">
        <f t="shared" si="224"/>
        <v>#VALUE!</v>
      </c>
      <c r="DU75" s="271" t="e">
        <f t="shared" si="225"/>
        <v>#VALUE!</v>
      </c>
      <c r="DV75" s="271" t="e">
        <f t="shared" si="226"/>
        <v>#VALUE!</v>
      </c>
      <c r="DW75" s="271" t="e">
        <f t="shared" si="227"/>
        <v>#VALUE!</v>
      </c>
      <c r="DX75" s="271" t="e">
        <f t="shared" si="228"/>
        <v>#VALUE!</v>
      </c>
      <c r="DY75" s="271" t="e">
        <f t="shared" si="229"/>
        <v>#VALUE!</v>
      </c>
      <c r="DZ75" s="271" t="e">
        <f t="shared" si="230"/>
        <v>#VALUE!</v>
      </c>
      <c r="EA75" s="271" t="e">
        <f t="shared" si="231"/>
        <v>#VALUE!</v>
      </c>
      <c r="EB75" s="271" t="e">
        <f t="shared" si="232"/>
        <v>#VALUE!</v>
      </c>
      <c r="EC75" s="271" t="e">
        <f t="shared" si="233"/>
        <v>#VALUE!</v>
      </c>
      <c r="ED75" s="271" t="e">
        <f t="shared" si="234"/>
        <v>#VALUE!</v>
      </c>
      <c r="EE75" s="271" t="e">
        <f t="shared" si="235"/>
        <v>#VALUE!</v>
      </c>
      <c r="EF75" s="271" t="e">
        <f t="shared" si="236"/>
        <v>#VALUE!</v>
      </c>
      <c r="EG75" s="271" t="e">
        <f t="shared" si="237"/>
        <v>#VALUE!</v>
      </c>
      <c r="EH75" s="271" t="e">
        <f t="shared" si="238"/>
        <v>#VALUE!</v>
      </c>
      <c r="EI75" s="338" t="e">
        <f t="shared" si="239"/>
        <v>#VALUE!</v>
      </c>
    </row>
    <row r="76" customHeight="1" ht="16.0">
      <c r="B76" s="323" t="s">
        <v>519</v>
      </c>
      <c r="C76" s="324" t="s">
        <v>519</v>
      </c>
      <c r="D76" s="325" t="s">
        <v>519</v>
      </c>
      <c r="E76" s="326" t="s">
        <v>519</v>
      </c>
      <c r="F76" s="146"/>
      <c r="G76" s="308" t="e">
        <f>IF(AND(P76&lt;&gt;"",E76="Live",D76="Opportunity"),RANK(P76,Current_Score,1)+COUNTIF(P$12:$P76,P76)-1,"")</f>
        <v>#VALUE!</v>
      </c>
      <c r="H76" s="309" t="e">
        <f>IF(AND(P76&lt;&gt;"",E76="Live",D76="Threat"),RANK(P76,Current_Score,0)+COUNTIF(P$12:$P76,P76)-1,"")</f>
        <v>#VALUE!</v>
      </c>
      <c r="I76" s="146"/>
      <c r="J76" s="323" t="s">
        <v>520</v>
      </c>
      <c r="K76" s="327" t="s">
        <v>521</v>
      </c>
      <c r="L76" s="327" t="s">
        <v>518</v>
      </c>
      <c r="M76" s="327" t="s">
        <v>519</v>
      </c>
      <c r="N76" s="328" t="e">
        <f t="shared" si="119"/>
        <v>#NAME?</v>
      </c>
      <c r="O76" s="271" t="e">
        <f>INDEX(Scale_Names,MAX(IF(K76="",0,MATCH(K76,Scale_Names,0)),IF(L76="",0,MATCH(L76,Scale_Names,0)),IF(M76=0,0,MATCH(M76,Scale_Names,0))),0)</f>
        <v>#NAME?</v>
      </c>
      <c r="P76" s="329" t="e">
        <f>IF(OR(J76="NIL",J76="",ISERROR(O76)),"",INDEX(PIG,MATCH(J76,PIG_Likelihood_Scale,0),MATCH(O76,PIG_Impact_Scale,0))*N76)</f>
        <v>#VALUE!</v>
      </c>
      <c r="Q76" s="146"/>
      <c r="R76" s="330" t="s">
        <v>675</v>
      </c>
      <c r="S76" s="331" t="s">
        <v>676</v>
      </c>
      <c r="T76" s="331" t="s">
        <v>677</v>
      </c>
      <c r="U76" s="332" t="e">
        <f t="shared" si="125"/>
        <v>#NAME?</v>
      </c>
      <c r="V76" s="146"/>
      <c r="W76" s="333" t="s">
        <v>678</v>
      </c>
      <c r="X76" s="146"/>
      <c r="Y76" s="320" t="s">
        <v>520</v>
      </c>
      <c r="Z76" s="271" t="s">
        <v>521</v>
      </c>
      <c r="AA76" s="271" t="s">
        <v>518</v>
      </c>
      <c r="AB76" s="271" t="s">
        <v>519</v>
      </c>
      <c r="AC76" s="328" t="e">
        <f t="shared" si="131"/>
        <v>#NAME?</v>
      </c>
      <c r="AD76" s="271" t="e">
        <f>INDEX(Scale_Names,MAX(IF(Z76="",0,MATCH(Z76,Scale_Names,0)),IF(AA76="",0,MATCH(AA76,Scale_Names,0)),IF(AB76=0,0,MATCH(AB76,Scale_Names,0))),0)</f>
        <v>#NAME?</v>
      </c>
      <c r="AE76" s="334" t="e">
        <f>IF(OR(Y76="NIL",ISERROR(AD76)),"",INDEX(PIG,MATCH(Y76,PIG_Likelihood_Scale,0),MATCH(AD76,PIG_Impact_Scale,0))*AC76)</f>
        <v>#VALUE!</v>
      </c>
      <c r="AF76" s="146"/>
      <c r="AG76" s="335" t="s">
        <v>675</v>
      </c>
      <c r="AH76" s="269" t="s">
        <v>676</v>
      </c>
      <c r="AI76" s="269" t="s">
        <v>677</v>
      </c>
      <c r="AJ76" s="336" t="e">
        <f t="shared" si="137"/>
        <v>#NAME?</v>
      </c>
      <c r="AK76" s="146"/>
      <c r="AL76" s="320" t="e">
        <f>IF(OR(J76="NIL",ISERROR(O76),E76&lt;&gt;Live),"",INDEX(Unique_PIG,MATCH(J76,PIG_Likelihood_Scale,0),MATCH(O76,PIG_Impact_Scale,0))*N76)</f>
        <v>#VALUE!</v>
      </c>
      <c r="AM76" s="271" t="e">
        <f t="shared" si="139"/>
        <v>#VALUE!</v>
      </c>
      <c r="AN76" s="271" t="e">
        <f t="shared" si="140"/>
        <v>#VALUE!</v>
      </c>
      <c r="AO76" s="271" t="e">
        <f t="shared" si="141"/>
        <v>#VALUE!</v>
      </c>
      <c r="AP76" s="271" t="e">
        <f t="shared" si="142"/>
        <v>#VALUE!</v>
      </c>
      <c r="AQ76" s="271" t="e">
        <f t="shared" si="143"/>
        <v>#VALUE!</v>
      </c>
      <c r="AR76" s="271" t="e">
        <f t="shared" si="144"/>
        <v>#VALUE!</v>
      </c>
      <c r="AS76" s="271" t="e">
        <f t="shared" si="145"/>
        <v>#VALUE!</v>
      </c>
      <c r="AT76" s="271" t="e">
        <f t="shared" si="146"/>
        <v>#VALUE!</v>
      </c>
      <c r="AU76" s="271" t="e">
        <f t="shared" si="147"/>
        <v>#VALUE!</v>
      </c>
      <c r="AV76" s="271" t="e">
        <f t="shared" si="148"/>
        <v>#VALUE!</v>
      </c>
      <c r="AW76" s="271" t="e">
        <f t="shared" si="149"/>
        <v>#VALUE!</v>
      </c>
      <c r="AX76" s="271" t="e">
        <f t="shared" si="150"/>
        <v>#VALUE!</v>
      </c>
      <c r="AY76" s="271" t="e">
        <f t="shared" si="151"/>
        <v>#VALUE!</v>
      </c>
      <c r="AZ76" s="271" t="e">
        <f t="shared" si="152"/>
        <v>#VALUE!</v>
      </c>
      <c r="BA76" s="271" t="e">
        <f t="shared" si="153"/>
        <v>#VALUE!</v>
      </c>
      <c r="BB76" s="271" t="e">
        <f t="shared" si="154"/>
        <v>#VALUE!</v>
      </c>
      <c r="BC76" s="271" t="e">
        <f t="shared" si="155"/>
        <v>#VALUE!</v>
      </c>
      <c r="BD76" s="271" t="e">
        <f t="shared" si="156"/>
        <v>#VALUE!</v>
      </c>
      <c r="BE76" s="271" t="e">
        <f t="shared" si="157"/>
        <v>#VALUE!</v>
      </c>
      <c r="BF76" s="271" t="e">
        <f t="shared" si="158"/>
        <v>#VALUE!</v>
      </c>
      <c r="BG76" s="271" t="e">
        <f t="shared" si="159"/>
        <v>#VALUE!</v>
      </c>
      <c r="BH76" s="271" t="e">
        <f t="shared" si="160"/>
        <v>#VALUE!</v>
      </c>
      <c r="BI76" s="271" t="e">
        <f t="shared" si="161"/>
        <v>#VALUE!</v>
      </c>
      <c r="BJ76" s="271" t="e">
        <f t="shared" si="162"/>
        <v>#VALUE!</v>
      </c>
      <c r="BK76" s="271" t="e">
        <f t="shared" si="163"/>
        <v>#VALUE!</v>
      </c>
      <c r="BL76" s="271" t="e">
        <f t="shared" si="164"/>
        <v>#VALUE!</v>
      </c>
      <c r="BM76" s="271" t="e">
        <f t="shared" si="165"/>
        <v>#VALUE!</v>
      </c>
      <c r="BN76" s="271" t="e">
        <f t="shared" si="166"/>
        <v>#VALUE!</v>
      </c>
      <c r="BO76" s="271" t="e">
        <f t="shared" si="167"/>
        <v>#VALUE!</v>
      </c>
      <c r="BP76" s="271" t="e">
        <f t="shared" si="168"/>
        <v>#VALUE!</v>
      </c>
      <c r="BQ76" s="271" t="e">
        <f t="shared" si="169"/>
        <v>#VALUE!</v>
      </c>
      <c r="BR76" s="271" t="e">
        <f t="shared" si="170"/>
        <v>#VALUE!</v>
      </c>
      <c r="BS76" s="271" t="e">
        <f t="shared" si="171"/>
        <v>#VALUE!</v>
      </c>
      <c r="BT76" s="271" t="e">
        <f t="shared" si="172"/>
        <v>#VALUE!</v>
      </c>
      <c r="BU76" s="271" t="e">
        <f t="shared" si="173"/>
        <v>#VALUE!</v>
      </c>
      <c r="BV76" s="271" t="e">
        <f t="shared" si="174"/>
        <v>#VALUE!</v>
      </c>
      <c r="BW76" s="271" t="e">
        <f t="shared" si="175"/>
        <v>#VALUE!</v>
      </c>
      <c r="BX76" s="271" t="e">
        <f t="shared" si="176"/>
        <v>#VALUE!</v>
      </c>
      <c r="BY76" s="271" t="e">
        <f t="shared" si="177"/>
        <v>#VALUE!</v>
      </c>
      <c r="BZ76" s="271" t="e">
        <f t="shared" si="178"/>
        <v>#VALUE!</v>
      </c>
      <c r="CA76" s="271" t="e">
        <f t="shared" si="179"/>
        <v>#VALUE!</v>
      </c>
      <c r="CB76" s="271" t="e">
        <f t="shared" si="180"/>
        <v>#VALUE!</v>
      </c>
      <c r="CC76" s="271" t="e">
        <f t="shared" si="181"/>
        <v>#VALUE!</v>
      </c>
      <c r="CD76" s="271" t="e">
        <f t="shared" si="182"/>
        <v>#VALUE!</v>
      </c>
      <c r="CE76" s="271" t="e">
        <f t="shared" si="183"/>
        <v>#VALUE!</v>
      </c>
      <c r="CF76" s="271" t="e">
        <f t="shared" si="184"/>
        <v>#VALUE!</v>
      </c>
      <c r="CG76" s="271" t="e">
        <f t="shared" si="185"/>
        <v>#VALUE!</v>
      </c>
      <c r="CH76" s="271" t="e">
        <f t="shared" si="186"/>
        <v>#VALUE!</v>
      </c>
      <c r="CI76" s="271" t="e">
        <f t="shared" si="187"/>
        <v>#VALUE!</v>
      </c>
      <c r="CJ76" s="156" t="e">
        <f t="shared" si="188"/>
        <v>#VALUE!</v>
      </c>
      <c r="CK76" s="337" t="e">
        <f>IF(OR(Y76="NIL",ISERROR(AD76),E76&lt;&gt;Live),"",INDEX(Unique_PIG,MATCH(Y76,PIG_Likelihood_Scale,0),MATCH(AD76,PIG_Impact_Scale,0))*AC76)</f>
        <v>#VALUE!</v>
      </c>
      <c r="CL76" s="271" t="e">
        <f t="shared" si="190"/>
        <v>#VALUE!</v>
      </c>
      <c r="CM76" s="271" t="e">
        <f t="shared" si="191"/>
        <v>#VALUE!</v>
      </c>
      <c r="CN76" s="271" t="e">
        <f t="shared" si="192"/>
        <v>#VALUE!</v>
      </c>
      <c r="CO76" s="271" t="e">
        <f t="shared" si="193"/>
        <v>#VALUE!</v>
      </c>
      <c r="CP76" s="271" t="e">
        <f t="shared" si="194"/>
        <v>#VALUE!</v>
      </c>
      <c r="CQ76" s="271" t="e">
        <f t="shared" si="195"/>
        <v>#VALUE!</v>
      </c>
      <c r="CR76" s="271" t="e">
        <f t="shared" si="196"/>
        <v>#VALUE!</v>
      </c>
      <c r="CS76" s="271" t="e">
        <f t="shared" si="197"/>
        <v>#VALUE!</v>
      </c>
      <c r="CT76" s="271" t="e">
        <f t="shared" si="198"/>
        <v>#VALUE!</v>
      </c>
      <c r="CU76" s="271" t="e">
        <f t="shared" si="199"/>
        <v>#VALUE!</v>
      </c>
      <c r="CV76" s="271" t="e">
        <f t="shared" si="200"/>
        <v>#VALUE!</v>
      </c>
      <c r="CW76" s="271" t="e">
        <f t="shared" si="201"/>
        <v>#VALUE!</v>
      </c>
      <c r="CX76" s="271" t="e">
        <f t="shared" si="202"/>
        <v>#VALUE!</v>
      </c>
      <c r="CY76" s="271" t="e">
        <f t="shared" si="203"/>
        <v>#VALUE!</v>
      </c>
      <c r="CZ76" s="271" t="e">
        <f t="shared" si="204"/>
        <v>#VALUE!</v>
      </c>
      <c r="DA76" s="271" t="e">
        <f t="shared" si="205"/>
        <v>#VALUE!</v>
      </c>
      <c r="DB76" s="271" t="e">
        <f t="shared" si="206"/>
        <v>#VALUE!</v>
      </c>
      <c r="DC76" s="271" t="e">
        <f t="shared" si="207"/>
        <v>#VALUE!</v>
      </c>
      <c r="DD76" s="271" t="e">
        <f t="shared" si="208"/>
        <v>#VALUE!</v>
      </c>
      <c r="DE76" s="271" t="e">
        <f t="shared" si="209"/>
        <v>#VALUE!</v>
      </c>
      <c r="DF76" s="271" t="e">
        <f t="shared" si="210"/>
        <v>#VALUE!</v>
      </c>
      <c r="DG76" s="271" t="e">
        <f t="shared" si="211"/>
        <v>#VALUE!</v>
      </c>
      <c r="DH76" s="271" t="e">
        <f t="shared" si="212"/>
        <v>#VALUE!</v>
      </c>
      <c r="DI76" s="271" t="e">
        <f t="shared" si="213"/>
        <v>#VALUE!</v>
      </c>
      <c r="DJ76" s="271" t="e">
        <f t="shared" si="214"/>
        <v>#VALUE!</v>
      </c>
      <c r="DK76" s="271" t="e">
        <f t="shared" si="215"/>
        <v>#VALUE!</v>
      </c>
      <c r="DL76" s="271" t="e">
        <f t="shared" si="216"/>
        <v>#VALUE!</v>
      </c>
      <c r="DM76" s="271" t="e">
        <f t="shared" si="217"/>
        <v>#VALUE!</v>
      </c>
      <c r="DN76" s="271" t="e">
        <f t="shared" si="218"/>
        <v>#VALUE!</v>
      </c>
      <c r="DO76" s="271" t="e">
        <f t="shared" si="219"/>
        <v>#VALUE!</v>
      </c>
      <c r="DP76" s="271" t="e">
        <f t="shared" si="220"/>
        <v>#VALUE!</v>
      </c>
      <c r="DQ76" s="271" t="e">
        <f t="shared" si="221"/>
        <v>#VALUE!</v>
      </c>
      <c r="DR76" s="271" t="e">
        <f t="shared" si="222"/>
        <v>#VALUE!</v>
      </c>
      <c r="DS76" s="271" t="e">
        <f t="shared" si="223"/>
        <v>#VALUE!</v>
      </c>
      <c r="DT76" s="271" t="e">
        <f t="shared" si="224"/>
        <v>#VALUE!</v>
      </c>
      <c r="DU76" s="271" t="e">
        <f t="shared" si="225"/>
        <v>#VALUE!</v>
      </c>
      <c r="DV76" s="271" t="e">
        <f t="shared" si="226"/>
        <v>#VALUE!</v>
      </c>
      <c r="DW76" s="271" t="e">
        <f t="shared" si="227"/>
        <v>#VALUE!</v>
      </c>
      <c r="DX76" s="271" t="e">
        <f t="shared" si="228"/>
        <v>#VALUE!</v>
      </c>
      <c r="DY76" s="271" t="e">
        <f t="shared" si="229"/>
        <v>#VALUE!</v>
      </c>
      <c r="DZ76" s="271" t="e">
        <f t="shared" si="230"/>
        <v>#VALUE!</v>
      </c>
      <c r="EA76" s="271" t="e">
        <f t="shared" si="231"/>
        <v>#VALUE!</v>
      </c>
      <c r="EB76" s="271" t="e">
        <f t="shared" si="232"/>
        <v>#VALUE!</v>
      </c>
      <c r="EC76" s="271" t="e">
        <f t="shared" si="233"/>
        <v>#VALUE!</v>
      </c>
      <c r="ED76" s="271" t="e">
        <f t="shared" si="234"/>
        <v>#VALUE!</v>
      </c>
      <c r="EE76" s="271" t="e">
        <f t="shared" si="235"/>
        <v>#VALUE!</v>
      </c>
      <c r="EF76" s="271" t="e">
        <f t="shared" si="236"/>
        <v>#VALUE!</v>
      </c>
      <c r="EG76" s="271" t="e">
        <f t="shared" si="237"/>
        <v>#VALUE!</v>
      </c>
      <c r="EH76" s="271" t="e">
        <f t="shared" si="238"/>
        <v>#VALUE!</v>
      </c>
      <c r="EI76" s="338" t="e">
        <f t="shared" si="239"/>
        <v>#VALUE!</v>
      </c>
    </row>
    <row r="77" customHeight="1" ht="16.0">
      <c r="B77" s="323" t="s">
        <v>519</v>
      </c>
      <c r="C77" s="324" t="s">
        <v>519</v>
      </c>
      <c r="D77" s="325" t="s">
        <v>519</v>
      </c>
      <c r="E77" s="326" t="s">
        <v>519</v>
      </c>
      <c r="F77" s="146"/>
      <c r="G77" s="308" t="e">
        <f>IF(AND(P77&lt;&gt;"",E77="Live",D77="Opportunity"),RANK(P77,Current_Score,1)+COUNTIF(P$12:$P77,P77)-1,"")</f>
        <v>#VALUE!</v>
      </c>
      <c r="H77" s="309" t="e">
        <f>IF(AND(P77&lt;&gt;"",E77="Live",D77="Threat"),RANK(P77,Current_Score,0)+COUNTIF(P$12:$P77,P77)-1,"")</f>
        <v>#VALUE!</v>
      </c>
      <c r="I77" s="146"/>
      <c r="J77" s="323" t="s">
        <v>520</v>
      </c>
      <c r="K77" s="327" t="s">
        <v>521</v>
      </c>
      <c r="L77" s="327" t="s">
        <v>518</v>
      </c>
      <c r="M77" s="327" t="s">
        <v>519</v>
      </c>
      <c r="N77" s="328" t="e">
        <f t="shared" si="119"/>
        <v>#NAME?</v>
      </c>
      <c r="O77" s="271" t="e">
        <f>INDEX(Scale_Names,MAX(IF(K77="",0,MATCH(K77,Scale_Names,0)),IF(L77="",0,MATCH(L77,Scale_Names,0)),IF(M77=0,0,MATCH(M77,Scale_Names,0))),0)</f>
        <v>#NAME?</v>
      </c>
      <c r="P77" s="329" t="e">
        <f>IF(OR(J77="NIL",J77="",ISERROR(O77)),"",INDEX(PIG,MATCH(J77,PIG_Likelihood_Scale,0),MATCH(O77,PIG_Impact_Scale,0))*N77)</f>
        <v>#VALUE!</v>
      </c>
      <c r="Q77" s="146"/>
      <c r="R77" s="330" t="s">
        <v>679</v>
      </c>
      <c r="S77" s="331" t="s">
        <v>680</v>
      </c>
      <c r="T77" s="331" t="s">
        <v>681</v>
      </c>
      <c r="U77" s="332" t="e">
        <f t="shared" si="125"/>
        <v>#NAME?</v>
      </c>
      <c r="V77" s="146"/>
      <c r="W77" s="333" t="s">
        <v>682</v>
      </c>
      <c r="X77" s="146"/>
      <c r="Y77" s="320" t="s">
        <v>520</v>
      </c>
      <c r="Z77" s="271" t="s">
        <v>521</v>
      </c>
      <c r="AA77" s="271" t="s">
        <v>518</v>
      </c>
      <c r="AB77" s="271" t="s">
        <v>519</v>
      </c>
      <c r="AC77" s="328" t="e">
        <f t="shared" si="131"/>
        <v>#NAME?</v>
      </c>
      <c r="AD77" s="271" t="e">
        <f>INDEX(Scale_Names,MAX(IF(Z77="",0,MATCH(Z77,Scale_Names,0)),IF(AA77="",0,MATCH(AA77,Scale_Names,0)),IF(AB77=0,0,MATCH(AB77,Scale_Names,0))),0)</f>
        <v>#NAME?</v>
      </c>
      <c r="AE77" s="334" t="e">
        <f>IF(OR(Y77="NIL",ISERROR(AD77)),"",INDEX(PIG,MATCH(Y77,PIG_Likelihood_Scale,0),MATCH(AD77,PIG_Impact_Scale,0))*AC77)</f>
        <v>#VALUE!</v>
      </c>
      <c r="AF77" s="146"/>
      <c r="AG77" s="335" t="s">
        <v>679</v>
      </c>
      <c r="AH77" s="269" t="s">
        <v>680</v>
      </c>
      <c r="AI77" s="269" t="s">
        <v>681</v>
      </c>
      <c r="AJ77" s="336" t="e">
        <f t="shared" si="137"/>
        <v>#NAME?</v>
      </c>
      <c r="AK77" s="146"/>
      <c r="AL77" s="320" t="e">
        <f>IF(OR(J77="NIL",ISERROR(O77),E77&lt;&gt;Live),"",INDEX(Unique_PIG,MATCH(J77,PIG_Likelihood_Scale,0),MATCH(O77,PIG_Impact_Scale,0))*N77)</f>
        <v>#VALUE!</v>
      </c>
      <c r="AM77" s="271" t="e">
        <f t="shared" si="139"/>
        <v>#VALUE!</v>
      </c>
      <c r="AN77" s="271" t="e">
        <f t="shared" si="140"/>
        <v>#VALUE!</v>
      </c>
      <c r="AO77" s="271" t="e">
        <f t="shared" si="141"/>
        <v>#VALUE!</v>
      </c>
      <c r="AP77" s="271" t="e">
        <f t="shared" si="142"/>
        <v>#VALUE!</v>
      </c>
      <c r="AQ77" s="271" t="e">
        <f t="shared" si="143"/>
        <v>#VALUE!</v>
      </c>
      <c r="AR77" s="271" t="e">
        <f t="shared" si="144"/>
        <v>#VALUE!</v>
      </c>
      <c r="AS77" s="271" t="e">
        <f t="shared" si="145"/>
        <v>#VALUE!</v>
      </c>
      <c r="AT77" s="271" t="e">
        <f t="shared" si="146"/>
        <v>#VALUE!</v>
      </c>
      <c r="AU77" s="271" t="e">
        <f t="shared" si="147"/>
        <v>#VALUE!</v>
      </c>
      <c r="AV77" s="271" t="e">
        <f t="shared" si="148"/>
        <v>#VALUE!</v>
      </c>
      <c r="AW77" s="271" t="e">
        <f t="shared" si="149"/>
        <v>#VALUE!</v>
      </c>
      <c r="AX77" s="271" t="e">
        <f t="shared" si="150"/>
        <v>#VALUE!</v>
      </c>
      <c r="AY77" s="271" t="e">
        <f t="shared" si="151"/>
        <v>#VALUE!</v>
      </c>
      <c r="AZ77" s="271" t="e">
        <f t="shared" si="152"/>
        <v>#VALUE!</v>
      </c>
      <c r="BA77" s="271" t="e">
        <f t="shared" si="153"/>
        <v>#VALUE!</v>
      </c>
      <c r="BB77" s="271" t="e">
        <f t="shared" si="154"/>
        <v>#VALUE!</v>
      </c>
      <c r="BC77" s="271" t="e">
        <f t="shared" si="155"/>
        <v>#VALUE!</v>
      </c>
      <c r="BD77" s="271" t="e">
        <f t="shared" si="156"/>
        <v>#VALUE!</v>
      </c>
      <c r="BE77" s="271" t="e">
        <f t="shared" si="157"/>
        <v>#VALUE!</v>
      </c>
      <c r="BF77" s="271" t="e">
        <f t="shared" si="158"/>
        <v>#VALUE!</v>
      </c>
      <c r="BG77" s="271" t="e">
        <f t="shared" si="159"/>
        <v>#VALUE!</v>
      </c>
      <c r="BH77" s="271" t="e">
        <f t="shared" si="160"/>
        <v>#VALUE!</v>
      </c>
      <c r="BI77" s="271" t="e">
        <f t="shared" si="161"/>
        <v>#VALUE!</v>
      </c>
      <c r="BJ77" s="271" t="e">
        <f t="shared" si="162"/>
        <v>#VALUE!</v>
      </c>
      <c r="BK77" s="271" t="e">
        <f t="shared" si="163"/>
        <v>#VALUE!</v>
      </c>
      <c r="BL77" s="271" t="e">
        <f t="shared" si="164"/>
        <v>#VALUE!</v>
      </c>
      <c r="BM77" s="271" t="e">
        <f t="shared" si="165"/>
        <v>#VALUE!</v>
      </c>
      <c r="BN77" s="271" t="e">
        <f t="shared" si="166"/>
        <v>#VALUE!</v>
      </c>
      <c r="BO77" s="271" t="e">
        <f t="shared" si="167"/>
        <v>#VALUE!</v>
      </c>
      <c r="BP77" s="271" t="e">
        <f t="shared" si="168"/>
        <v>#VALUE!</v>
      </c>
      <c r="BQ77" s="271" t="e">
        <f t="shared" si="169"/>
        <v>#VALUE!</v>
      </c>
      <c r="BR77" s="271" t="e">
        <f t="shared" si="170"/>
        <v>#VALUE!</v>
      </c>
      <c r="BS77" s="271" t="e">
        <f t="shared" si="171"/>
        <v>#VALUE!</v>
      </c>
      <c r="BT77" s="271" t="e">
        <f t="shared" si="172"/>
        <v>#VALUE!</v>
      </c>
      <c r="BU77" s="271" t="e">
        <f t="shared" si="173"/>
        <v>#VALUE!</v>
      </c>
      <c r="BV77" s="271" t="e">
        <f t="shared" si="174"/>
        <v>#VALUE!</v>
      </c>
      <c r="BW77" s="271" t="e">
        <f t="shared" si="175"/>
        <v>#VALUE!</v>
      </c>
      <c r="BX77" s="271" t="e">
        <f t="shared" si="176"/>
        <v>#VALUE!</v>
      </c>
      <c r="BY77" s="271" t="e">
        <f t="shared" si="177"/>
        <v>#VALUE!</v>
      </c>
      <c r="BZ77" s="271" t="e">
        <f t="shared" si="178"/>
        <v>#VALUE!</v>
      </c>
      <c r="CA77" s="271" t="e">
        <f t="shared" si="179"/>
        <v>#VALUE!</v>
      </c>
      <c r="CB77" s="271" t="e">
        <f t="shared" si="180"/>
        <v>#VALUE!</v>
      </c>
      <c r="CC77" s="271" t="e">
        <f t="shared" si="181"/>
        <v>#VALUE!</v>
      </c>
      <c r="CD77" s="271" t="e">
        <f t="shared" si="182"/>
        <v>#VALUE!</v>
      </c>
      <c r="CE77" s="271" t="e">
        <f t="shared" si="183"/>
        <v>#VALUE!</v>
      </c>
      <c r="CF77" s="271" t="e">
        <f t="shared" si="184"/>
        <v>#VALUE!</v>
      </c>
      <c r="CG77" s="271" t="e">
        <f t="shared" si="185"/>
        <v>#VALUE!</v>
      </c>
      <c r="CH77" s="271" t="e">
        <f t="shared" si="186"/>
        <v>#VALUE!</v>
      </c>
      <c r="CI77" s="271" t="e">
        <f t="shared" si="187"/>
        <v>#VALUE!</v>
      </c>
      <c r="CJ77" s="156" t="e">
        <f t="shared" si="188"/>
        <v>#VALUE!</v>
      </c>
      <c r="CK77" s="337" t="e">
        <f>IF(OR(Y77="NIL",ISERROR(AD77),E77&lt;&gt;Live),"",INDEX(Unique_PIG,MATCH(Y77,PIG_Likelihood_Scale,0),MATCH(AD77,PIG_Impact_Scale,0))*AC77)</f>
        <v>#VALUE!</v>
      </c>
      <c r="CL77" s="271" t="e">
        <f t="shared" si="190"/>
        <v>#VALUE!</v>
      </c>
      <c r="CM77" s="271" t="e">
        <f t="shared" si="191"/>
        <v>#VALUE!</v>
      </c>
      <c r="CN77" s="271" t="e">
        <f t="shared" si="192"/>
        <v>#VALUE!</v>
      </c>
      <c r="CO77" s="271" t="e">
        <f t="shared" si="193"/>
        <v>#VALUE!</v>
      </c>
      <c r="CP77" s="271" t="e">
        <f t="shared" si="194"/>
        <v>#VALUE!</v>
      </c>
      <c r="CQ77" s="271" t="e">
        <f t="shared" si="195"/>
        <v>#VALUE!</v>
      </c>
      <c r="CR77" s="271" t="e">
        <f t="shared" si="196"/>
        <v>#VALUE!</v>
      </c>
      <c r="CS77" s="271" t="e">
        <f t="shared" si="197"/>
        <v>#VALUE!</v>
      </c>
      <c r="CT77" s="271" t="e">
        <f t="shared" si="198"/>
        <v>#VALUE!</v>
      </c>
      <c r="CU77" s="271" t="e">
        <f t="shared" si="199"/>
        <v>#VALUE!</v>
      </c>
      <c r="CV77" s="271" t="e">
        <f t="shared" si="200"/>
        <v>#VALUE!</v>
      </c>
      <c r="CW77" s="271" t="e">
        <f t="shared" si="201"/>
        <v>#VALUE!</v>
      </c>
      <c r="CX77" s="271" t="e">
        <f t="shared" si="202"/>
        <v>#VALUE!</v>
      </c>
      <c r="CY77" s="271" t="e">
        <f t="shared" si="203"/>
        <v>#VALUE!</v>
      </c>
      <c r="CZ77" s="271" t="e">
        <f t="shared" si="204"/>
        <v>#VALUE!</v>
      </c>
      <c r="DA77" s="271" t="e">
        <f t="shared" si="205"/>
        <v>#VALUE!</v>
      </c>
      <c r="DB77" s="271" t="e">
        <f t="shared" si="206"/>
        <v>#VALUE!</v>
      </c>
      <c r="DC77" s="271" t="e">
        <f t="shared" si="207"/>
        <v>#VALUE!</v>
      </c>
      <c r="DD77" s="271" t="e">
        <f t="shared" si="208"/>
        <v>#VALUE!</v>
      </c>
      <c r="DE77" s="271" t="e">
        <f t="shared" si="209"/>
        <v>#VALUE!</v>
      </c>
      <c r="DF77" s="271" t="e">
        <f t="shared" si="210"/>
        <v>#VALUE!</v>
      </c>
      <c r="DG77" s="271" t="e">
        <f t="shared" si="211"/>
        <v>#VALUE!</v>
      </c>
      <c r="DH77" s="271" t="e">
        <f t="shared" si="212"/>
        <v>#VALUE!</v>
      </c>
      <c r="DI77" s="271" t="e">
        <f t="shared" si="213"/>
        <v>#VALUE!</v>
      </c>
      <c r="DJ77" s="271" t="e">
        <f t="shared" si="214"/>
        <v>#VALUE!</v>
      </c>
      <c r="DK77" s="271" t="e">
        <f t="shared" si="215"/>
        <v>#VALUE!</v>
      </c>
      <c r="DL77" s="271" t="e">
        <f t="shared" si="216"/>
        <v>#VALUE!</v>
      </c>
      <c r="DM77" s="271" t="e">
        <f t="shared" si="217"/>
        <v>#VALUE!</v>
      </c>
      <c r="DN77" s="271" t="e">
        <f t="shared" si="218"/>
        <v>#VALUE!</v>
      </c>
      <c r="DO77" s="271" t="e">
        <f t="shared" si="219"/>
        <v>#VALUE!</v>
      </c>
      <c r="DP77" s="271" t="e">
        <f t="shared" si="220"/>
        <v>#VALUE!</v>
      </c>
      <c r="DQ77" s="271" t="e">
        <f t="shared" si="221"/>
        <v>#VALUE!</v>
      </c>
      <c r="DR77" s="271" t="e">
        <f t="shared" si="222"/>
        <v>#VALUE!</v>
      </c>
      <c r="DS77" s="271" t="e">
        <f t="shared" si="223"/>
        <v>#VALUE!</v>
      </c>
      <c r="DT77" s="271" t="e">
        <f t="shared" si="224"/>
        <v>#VALUE!</v>
      </c>
      <c r="DU77" s="271" t="e">
        <f t="shared" si="225"/>
        <v>#VALUE!</v>
      </c>
      <c r="DV77" s="271" t="e">
        <f t="shared" si="226"/>
        <v>#VALUE!</v>
      </c>
      <c r="DW77" s="271" t="e">
        <f t="shared" si="227"/>
        <v>#VALUE!</v>
      </c>
      <c r="DX77" s="271" t="e">
        <f t="shared" si="228"/>
        <v>#VALUE!</v>
      </c>
      <c r="DY77" s="271" t="e">
        <f t="shared" si="229"/>
        <v>#VALUE!</v>
      </c>
      <c r="DZ77" s="271" t="e">
        <f t="shared" si="230"/>
        <v>#VALUE!</v>
      </c>
      <c r="EA77" s="271" t="e">
        <f t="shared" si="231"/>
        <v>#VALUE!</v>
      </c>
      <c r="EB77" s="271" t="e">
        <f t="shared" si="232"/>
        <v>#VALUE!</v>
      </c>
      <c r="EC77" s="271" t="e">
        <f t="shared" si="233"/>
        <v>#VALUE!</v>
      </c>
      <c r="ED77" s="271" t="e">
        <f t="shared" si="234"/>
        <v>#VALUE!</v>
      </c>
      <c r="EE77" s="271" t="e">
        <f t="shared" si="235"/>
        <v>#VALUE!</v>
      </c>
      <c r="EF77" s="271" t="e">
        <f t="shared" si="236"/>
        <v>#VALUE!</v>
      </c>
      <c r="EG77" s="271" t="e">
        <f t="shared" si="237"/>
        <v>#VALUE!</v>
      </c>
      <c r="EH77" s="271" t="e">
        <f t="shared" si="238"/>
        <v>#VALUE!</v>
      </c>
      <c r="EI77" s="338" t="e">
        <f t="shared" si="239"/>
        <v>#VALUE!</v>
      </c>
    </row>
    <row r="78" customHeight="1" ht="16.0">
      <c r="B78" s="323" t="s">
        <v>519</v>
      </c>
      <c r="C78" s="324" t="s">
        <v>519</v>
      </c>
      <c r="D78" s="325" t="s">
        <v>519</v>
      </c>
      <c r="E78" s="326" t="s">
        <v>519</v>
      </c>
      <c r="F78" s="146"/>
      <c r="G78" s="308" t="e">
        <f>IF(AND(P78&lt;&gt;"",E78="Live",D78="Opportunity"),RANK(P78,Current_Score,1)+COUNTIF(P$12:$P78,P78)-1,"")</f>
        <v>#VALUE!</v>
      </c>
      <c r="H78" s="309" t="e">
        <f>IF(AND(P78&lt;&gt;"",E78="Live",D78="Threat"),RANK(P78,Current_Score,0)+COUNTIF(P$12:$P78,P78)-1,"")</f>
        <v>#VALUE!</v>
      </c>
      <c r="I78" s="146"/>
      <c r="J78" s="323" t="s">
        <v>520</v>
      </c>
      <c r="K78" s="327" t="s">
        <v>521</v>
      </c>
      <c r="L78" s="327" t="s">
        <v>518</v>
      </c>
      <c r="M78" s="327" t="s">
        <v>519</v>
      </c>
      <c r="N78" s="328" t="e">
        <f t="shared" si="119"/>
        <v>#NAME?</v>
      </c>
      <c r="O78" s="271" t="e">
        <f>INDEX(Scale_Names,MAX(IF(K78="",0,MATCH(K78,Scale_Names,0)),IF(L78="",0,MATCH(L78,Scale_Names,0)),IF(M78=0,0,MATCH(M78,Scale_Names,0))),0)</f>
        <v>#NAME?</v>
      </c>
      <c r="P78" s="329" t="e">
        <f>IF(OR(J78="NIL",J78="",ISERROR(O78)),"",INDEX(PIG,MATCH(J78,PIG_Likelihood_Scale,0),MATCH(O78,PIG_Impact_Scale,0))*N78)</f>
        <v>#VALUE!</v>
      </c>
      <c r="Q78" s="146"/>
      <c r="R78" s="330" t="s">
        <v>683</v>
      </c>
      <c r="S78" s="331" t="s">
        <v>684</v>
      </c>
      <c r="T78" s="331" t="s">
        <v>685</v>
      </c>
      <c r="U78" s="332" t="e">
        <f t="shared" si="125"/>
        <v>#NAME?</v>
      </c>
      <c r="V78" s="146"/>
      <c r="W78" s="333" t="s">
        <v>686</v>
      </c>
      <c r="X78" s="146"/>
      <c r="Y78" s="320" t="s">
        <v>520</v>
      </c>
      <c r="Z78" s="271" t="s">
        <v>521</v>
      </c>
      <c r="AA78" s="271" t="s">
        <v>518</v>
      </c>
      <c r="AB78" s="271" t="s">
        <v>519</v>
      </c>
      <c r="AC78" s="328" t="e">
        <f t="shared" si="131"/>
        <v>#NAME?</v>
      </c>
      <c r="AD78" s="271" t="e">
        <f>INDEX(Scale_Names,MAX(IF(Z78="",0,MATCH(Z78,Scale_Names,0)),IF(AA78="",0,MATCH(AA78,Scale_Names,0)),IF(AB78=0,0,MATCH(AB78,Scale_Names,0))),0)</f>
        <v>#NAME?</v>
      </c>
      <c r="AE78" s="334" t="e">
        <f>IF(OR(Y78="NIL",ISERROR(AD78)),"",INDEX(PIG,MATCH(Y78,PIG_Likelihood_Scale,0),MATCH(AD78,PIG_Impact_Scale,0))*AC78)</f>
        <v>#VALUE!</v>
      </c>
      <c r="AF78" s="146"/>
      <c r="AG78" s="335" t="s">
        <v>683</v>
      </c>
      <c r="AH78" s="269" t="s">
        <v>684</v>
      </c>
      <c r="AI78" s="269" t="s">
        <v>685</v>
      </c>
      <c r="AJ78" s="336" t="e">
        <f t="shared" si="137"/>
        <v>#NAME?</v>
      </c>
      <c r="AK78" s="146"/>
      <c r="AL78" s="320" t="e">
        <f>IF(OR(J78="NIL",ISERROR(O78),E78&lt;&gt;Live),"",INDEX(Unique_PIG,MATCH(J78,PIG_Likelihood_Scale,0),MATCH(O78,PIG_Impact_Scale,0))*N78)</f>
        <v>#VALUE!</v>
      </c>
      <c r="AM78" s="271" t="e">
        <f t="shared" si="139"/>
        <v>#VALUE!</v>
      </c>
      <c r="AN78" s="271" t="e">
        <f t="shared" si="140"/>
        <v>#VALUE!</v>
      </c>
      <c r="AO78" s="271" t="e">
        <f t="shared" si="141"/>
        <v>#VALUE!</v>
      </c>
      <c r="AP78" s="271" t="e">
        <f t="shared" si="142"/>
        <v>#VALUE!</v>
      </c>
      <c r="AQ78" s="271" t="e">
        <f t="shared" si="143"/>
        <v>#VALUE!</v>
      </c>
      <c r="AR78" s="271" t="e">
        <f t="shared" si="144"/>
        <v>#VALUE!</v>
      </c>
      <c r="AS78" s="271" t="e">
        <f t="shared" si="145"/>
        <v>#VALUE!</v>
      </c>
      <c r="AT78" s="271" t="e">
        <f t="shared" si="146"/>
        <v>#VALUE!</v>
      </c>
      <c r="AU78" s="271" t="e">
        <f t="shared" si="147"/>
        <v>#VALUE!</v>
      </c>
      <c r="AV78" s="271" t="e">
        <f t="shared" si="148"/>
        <v>#VALUE!</v>
      </c>
      <c r="AW78" s="271" t="e">
        <f t="shared" si="149"/>
        <v>#VALUE!</v>
      </c>
      <c r="AX78" s="271" t="e">
        <f t="shared" si="150"/>
        <v>#VALUE!</v>
      </c>
      <c r="AY78" s="271" t="e">
        <f t="shared" si="151"/>
        <v>#VALUE!</v>
      </c>
      <c r="AZ78" s="271" t="e">
        <f t="shared" si="152"/>
        <v>#VALUE!</v>
      </c>
      <c r="BA78" s="271" t="e">
        <f t="shared" si="153"/>
        <v>#VALUE!</v>
      </c>
      <c r="BB78" s="271" t="e">
        <f t="shared" si="154"/>
        <v>#VALUE!</v>
      </c>
      <c r="BC78" s="271" t="e">
        <f t="shared" si="155"/>
        <v>#VALUE!</v>
      </c>
      <c r="BD78" s="271" t="e">
        <f t="shared" si="156"/>
        <v>#VALUE!</v>
      </c>
      <c r="BE78" s="271" t="e">
        <f t="shared" si="157"/>
        <v>#VALUE!</v>
      </c>
      <c r="BF78" s="271" t="e">
        <f t="shared" si="158"/>
        <v>#VALUE!</v>
      </c>
      <c r="BG78" s="271" t="e">
        <f t="shared" si="159"/>
        <v>#VALUE!</v>
      </c>
      <c r="BH78" s="271" t="e">
        <f t="shared" si="160"/>
        <v>#VALUE!</v>
      </c>
      <c r="BI78" s="271" t="e">
        <f t="shared" si="161"/>
        <v>#VALUE!</v>
      </c>
      <c r="BJ78" s="271" t="e">
        <f t="shared" si="162"/>
        <v>#VALUE!</v>
      </c>
      <c r="BK78" s="271" t="e">
        <f t="shared" si="163"/>
        <v>#VALUE!</v>
      </c>
      <c r="BL78" s="271" t="e">
        <f t="shared" si="164"/>
        <v>#VALUE!</v>
      </c>
      <c r="BM78" s="271" t="e">
        <f t="shared" si="165"/>
        <v>#VALUE!</v>
      </c>
      <c r="BN78" s="271" t="e">
        <f t="shared" si="166"/>
        <v>#VALUE!</v>
      </c>
      <c r="BO78" s="271" t="e">
        <f t="shared" si="167"/>
        <v>#VALUE!</v>
      </c>
      <c r="BP78" s="271" t="e">
        <f t="shared" si="168"/>
        <v>#VALUE!</v>
      </c>
      <c r="BQ78" s="271" t="e">
        <f t="shared" si="169"/>
        <v>#VALUE!</v>
      </c>
      <c r="BR78" s="271" t="e">
        <f t="shared" si="170"/>
        <v>#VALUE!</v>
      </c>
      <c r="BS78" s="271" t="e">
        <f t="shared" si="171"/>
        <v>#VALUE!</v>
      </c>
      <c r="BT78" s="271" t="e">
        <f t="shared" si="172"/>
        <v>#VALUE!</v>
      </c>
      <c r="BU78" s="271" t="e">
        <f t="shared" si="173"/>
        <v>#VALUE!</v>
      </c>
      <c r="BV78" s="271" t="e">
        <f t="shared" si="174"/>
        <v>#VALUE!</v>
      </c>
      <c r="BW78" s="271" t="e">
        <f t="shared" si="175"/>
        <v>#VALUE!</v>
      </c>
      <c r="BX78" s="271" t="e">
        <f t="shared" si="176"/>
        <v>#VALUE!</v>
      </c>
      <c r="BY78" s="271" t="e">
        <f t="shared" si="177"/>
        <v>#VALUE!</v>
      </c>
      <c r="BZ78" s="271" t="e">
        <f t="shared" si="178"/>
        <v>#VALUE!</v>
      </c>
      <c r="CA78" s="271" t="e">
        <f t="shared" si="179"/>
        <v>#VALUE!</v>
      </c>
      <c r="CB78" s="271" t="e">
        <f t="shared" si="180"/>
        <v>#VALUE!</v>
      </c>
      <c r="CC78" s="271" t="e">
        <f t="shared" si="181"/>
        <v>#VALUE!</v>
      </c>
      <c r="CD78" s="271" t="e">
        <f t="shared" si="182"/>
        <v>#VALUE!</v>
      </c>
      <c r="CE78" s="271" t="e">
        <f t="shared" si="183"/>
        <v>#VALUE!</v>
      </c>
      <c r="CF78" s="271" t="e">
        <f t="shared" si="184"/>
        <v>#VALUE!</v>
      </c>
      <c r="CG78" s="271" t="e">
        <f t="shared" si="185"/>
        <v>#VALUE!</v>
      </c>
      <c r="CH78" s="271" t="e">
        <f t="shared" si="186"/>
        <v>#VALUE!</v>
      </c>
      <c r="CI78" s="271" t="e">
        <f t="shared" si="187"/>
        <v>#VALUE!</v>
      </c>
      <c r="CJ78" s="156" t="e">
        <f t="shared" si="188"/>
        <v>#VALUE!</v>
      </c>
      <c r="CK78" s="337" t="e">
        <f>IF(OR(Y78="NIL",ISERROR(AD78),E78&lt;&gt;Live),"",INDEX(Unique_PIG,MATCH(Y78,PIG_Likelihood_Scale,0),MATCH(AD78,PIG_Impact_Scale,0))*AC78)</f>
        <v>#VALUE!</v>
      </c>
      <c r="CL78" s="271" t="e">
        <f t="shared" si="190"/>
        <v>#VALUE!</v>
      </c>
      <c r="CM78" s="271" t="e">
        <f t="shared" si="191"/>
        <v>#VALUE!</v>
      </c>
      <c r="CN78" s="271" t="e">
        <f t="shared" si="192"/>
        <v>#VALUE!</v>
      </c>
      <c r="CO78" s="271" t="e">
        <f t="shared" si="193"/>
        <v>#VALUE!</v>
      </c>
      <c r="CP78" s="271" t="e">
        <f t="shared" si="194"/>
        <v>#VALUE!</v>
      </c>
      <c r="CQ78" s="271" t="e">
        <f t="shared" si="195"/>
        <v>#VALUE!</v>
      </c>
      <c r="CR78" s="271" t="e">
        <f t="shared" si="196"/>
        <v>#VALUE!</v>
      </c>
      <c r="CS78" s="271" t="e">
        <f t="shared" si="197"/>
        <v>#VALUE!</v>
      </c>
      <c r="CT78" s="271" t="e">
        <f t="shared" si="198"/>
        <v>#VALUE!</v>
      </c>
      <c r="CU78" s="271" t="e">
        <f t="shared" si="199"/>
        <v>#VALUE!</v>
      </c>
      <c r="CV78" s="271" t="e">
        <f t="shared" si="200"/>
        <v>#VALUE!</v>
      </c>
      <c r="CW78" s="271" t="e">
        <f t="shared" si="201"/>
        <v>#VALUE!</v>
      </c>
      <c r="CX78" s="271" t="e">
        <f t="shared" si="202"/>
        <v>#VALUE!</v>
      </c>
      <c r="CY78" s="271" t="e">
        <f t="shared" si="203"/>
        <v>#VALUE!</v>
      </c>
      <c r="CZ78" s="271" t="e">
        <f t="shared" si="204"/>
        <v>#VALUE!</v>
      </c>
      <c r="DA78" s="271" t="e">
        <f t="shared" si="205"/>
        <v>#VALUE!</v>
      </c>
      <c r="DB78" s="271" t="e">
        <f t="shared" si="206"/>
        <v>#VALUE!</v>
      </c>
      <c r="DC78" s="271" t="e">
        <f t="shared" si="207"/>
        <v>#VALUE!</v>
      </c>
      <c r="DD78" s="271" t="e">
        <f t="shared" si="208"/>
        <v>#VALUE!</v>
      </c>
      <c r="DE78" s="271" t="e">
        <f t="shared" si="209"/>
        <v>#VALUE!</v>
      </c>
      <c r="DF78" s="271" t="e">
        <f t="shared" si="210"/>
        <v>#VALUE!</v>
      </c>
      <c r="DG78" s="271" t="e">
        <f t="shared" si="211"/>
        <v>#VALUE!</v>
      </c>
      <c r="DH78" s="271" t="e">
        <f t="shared" si="212"/>
        <v>#VALUE!</v>
      </c>
      <c r="DI78" s="271" t="e">
        <f t="shared" si="213"/>
        <v>#VALUE!</v>
      </c>
      <c r="DJ78" s="271" t="e">
        <f t="shared" si="214"/>
        <v>#VALUE!</v>
      </c>
      <c r="DK78" s="271" t="e">
        <f t="shared" si="215"/>
        <v>#VALUE!</v>
      </c>
      <c r="DL78" s="271" t="e">
        <f t="shared" si="216"/>
        <v>#VALUE!</v>
      </c>
      <c r="DM78" s="271" t="e">
        <f t="shared" si="217"/>
        <v>#VALUE!</v>
      </c>
      <c r="DN78" s="271" t="e">
        <f t="shared" si="218"/>
        <v>#VALUE!</v>
      </c>
      <c r="DO78" s="271" t="e">
        <f t="shared" si="219"/>
        <v>#VALUE!</v>
      </c>
      <c r="DP78" s="271" t="e">
        <f t="shared" si="220"/>
        <v>#VALUE!</v>
      </c>
      <c r="DQ78" s="271" t="e">
        <f t="shared" si="221"/>
        <v>#VALUE!</v>
      </c>
      <c r="DR78" s="271" t="e">
        <f t="shared" si="222"/>
        <v>#VALUE!</v>
      </c>
      <c r="DS78" s="271" t="e">
        <f t="shared" si="223"/>
        <v>#VALUE!</v>
      </c>
      <c r="DT78" s="271" t="e">
        <f t="shared" si="224"/>
        <v>#VALUE!</v>
      </c>
      <c r="DU78" s="271" t="e">
        <f t="shared" si="225"/>
        <v>#VALUE!</v>
      </c>
      <c r="DV78" s="271" t="e">
        <f t="shared" si="226"/>
        <v>#VALUE!</v>
      </c>
      <c r="DW78" s="271" t="e">
        <f t="shared" si="227"/>
        <v>#VALUE!</v>
      </c>
      <c r="DX78" s="271" t="e">
        <f t="shared" si="228"/>
        <v>#VALUE!</v>
      </c>
      <c r="DY78" s="271" t="e">
        <f t="shared" si="229"/>
        <v>#VALUE!</v>
      </c>
      <c r="DZ78" s="271" t="e">
        <f t="shared" si="230"/>
        <v>#VALUE!</v>
      </c>
      <c r="EA78" s="271" t="e">
        <f t="shared" si="231"/>
        <v>#VALUE!</v>
      </c>
      <c r="EB78" s="271" t="e">
        <f t="shared" si="232"/>
        <v>#VALUE!</v>
      </c>
      <c r="EC78" s="271" t="e">
        <f t="shared" si="233"/>
        <v>#VALUE!</v>
      </c>
      <c r="ED78" s="271" t="e">
        <f t="shared" si="234"/>
        <v>#VALUE!</v>
      </c>
      <c r="EE78" s="271" t="e">
        <f t="shared" si="235"/>
        <v>#VALUE!</v>
      </c>
      <c r="EF78" s="271" t="e">
        <f t="shared" si="236"/>
        <v>#VALUE!</v>
      </c>
      <c r="EG78" s="271" t="e">
        <f t="shared" si="237"/>
        <v>#VALUE!</v>
      </c>
      <c r="EH78" s="271" t="e">
        <f t="shared" si="238"/>
        <v>#VALUE!</v>
      </c>
      <c r="EI78" s="338" t="e">
        <f t="shared" si="239"/>
        <v>#VALUE!</v>
      </c>
    </row>
    <row r="79" customHeight="1" ht="16.0">
      <c r="B79" s="323" t="s">
        <v>519</v>
      </c>
      <c r="C79" s="324" t="s">
        <v>519</v>
      </c>
      <c r="D79" s="325" t="s">
        <v>519</v>
      </c>
      <c r="E79" s="326" t="s">
        <v>519</v>
      </c>
      <c r="F79" s="146"/>
      <c r="G79" s="308" t="e">
        <f>IF(AND(P79&lt;&gt;"",E79="Live",D79="Opportunity"),RANK(P79,Current_Score,1)+COUNTIF(P$12:$P79,P79)-1,"")</f>
        <v>#VALUE!</v>
      </c>
      <c r="H79" s="309" t="e">
        <f>IF(AND(P79&lt;&gt;"",E79="Live",D79="Threat"),RANK(P79,Current_Score,0)+COUNTIF(P$12:$P79,P79)-1,"")</f>
        <v>#VALUE!</v>
      </c>
      <c r="I79" s="146"/>
      <c r="J79" s="323" t="s">
        <v>520</v>
      </c>
      <c r="K79" s="327" t="s">
        <v>521</v>
      </c>
      <c r="L79" s="327" t="s">
        <v>518</v>
      </c>
      <c r="M79" s="327" t="s">
        <v>519</v>
      </c>
      <c r="N79" s="328" t="e">
        <f t="shared" si="119"/>
        <v>#NAME?</v>
      </c>
      <c r="O79" s="271" t="e">
        <f>INDEX(Scale_Names,MAX(IF(K79="",0,MATCH(K79,Scale_Names,0)),IF(L79="",0,MATCH(L79,Scale_Names,0)),IF(M79=0,0,MATCH(M79,Scale_Names,0))),0)</f>
        <v>#NAME?</v>
      </c>
      <c r="P79" s="329" t="e">
        <f>IF(OR(J79="NIL",J79="",ISERROR(O79)),"",INDEX(PIG,MATCH(J79,PIG_Likelihood_Scale,0),MATCH(O79,PIG_Impact_Scale,0))*N79)</f>
        <v>#VALUE!</v>
      </c>
      <c r="Q79" s="146"/>
      <c r="R79" s="330" t="s">
        <v>687</v>
      </c>
      <c r="S79" s="331" t="s">
        <v>688</v>
      </c>
      <c r="T79" s="331" t="s">
        <v>689</v>
      </c>
      <c r="U79" s="332" t="e">
        <f t="shared" si="125"/>
        <v>#NAME?</v>
      </c>
      <c r="V79" s="146"/>
      <c r="W79" s="333" t="s">
        <v>690</v>
      </c>
      <c r="X79" s="146"/>
      <c r="Y79" s="320" t="s">
        <v>520</v>
      </c>
      <c r="Z79" s="271" t="s">
        <v>521</v>
      </c>
      <c r="AA79" s="271" t="s">
        <v>518</v>
      </c>
      <c r="AB79" s="271" t="s">
        <v>519</v>
      </c>
      <c r="AC79" s="328" t="e">
        <f t="shared" si="131"/>
        <v>#NAME?</v>
      </c>
      <c r="AD79" s="271" t="e">
        <f>INDEX(Scale_Names,MAX(IF(Z79="",0,MATCH(Z79,Scale_Names,0)),IF(AA79="",0,MATCH(AA79,Scale_Names,0)),IF(AB79=0,0,MATCH(AB79,Scale_Names,0))),0)</f>
        <v>#NAME?</v>
      </c>
      <c r="AE79" s="334" t="e">
        <f>IF(OR(Y79="NIL",ISERROR(AD79)),"",INDEX(PIG,MATCH(Y79,PIG_Likelihood_Scale,0),MATCH(AD79,PIG_Impact_Scale,0))*AC79)</f>
        <v>#VALUE!</v>
      </c>
      <c r="AF79" s="146"/>
      <c r="AG79" s="335" t="s">
        <v>687</v>
      </c>
      <c r="AH79" s="269" t="s">
        <v>688</v>
      </c>
      <c r="AI79" s="269" t="s">
        <v>689</v>
      </c>
      <c r="AJ79" s="336" t="e">
        <f t="shared" si="137"/>
        <v>#NAME?</v>
      </c>
      <c r="AK79" s="146"/>
      <c r="AL79" s="320" t="e">
        <f>IF(OR(J79="NIL",ISERROR(O79),E79&lt;&gt;Live),"",INDEX(Unique_PIG,MATCH(J79,PIG_Likelihood_Scale,0),MATCH(O79,PIG_Impact_Scale,0))*N79)</f>
        <v>#VALUE!</v>
      </c>
      <c r="AM79" s="271" t="e">
        <f t="shared" si="139"/>
        <v>#VALUE!</v>
      </c>
      <c r="AN79" s="271" t="e">
        <f t="shared" si="140"/>
        <v>#VALUE!</v>
      </c>
      <c r="AO79" s="271" t="e">
        <f t="shared" si="141"/>
        <v>#VALUE!</v>
      </c>
      <c r="AP79" s="271" t="e">
        <f t="shared" si="142"/>
        <v>#VALUE!</v>
      </c>
      <c r="AQ79" s="271" t="e">
        <f t="shared" si="143"/>
        <v>#VALUE!</v>
      </c>
      <c r="AR79" s="271" t="e">
        <f t="shared" si="144"/>
        <v>#VALUE!</v>
      </c>
      <c r="AS79" s="271" t="e">
        <f t="shared" si="145"/>
        <v>#VALUE!</v>
      </c>
      <c r="AT79" s="271" t="e">
        <f t="shared" si="146"/>
        <v>#VALUE!</v>
      </c>
      <c r="AU79" s="271" t="e">
        <f t="shared" si="147"/>
        <v>#VALUE!</v>
      </c>
      <c r="AV79" s="271" t="e">
        <f t="shared" si="148"/>
        <v>#VALUE!</v>
      </c>
      <c r="AW79" s="271" t="e">
        <f t="shared" si="149"/>
        <v>#VALUE!</v>
      </c>
      <c r="AX79" s="271" t="e">
        <f t="shared" si="150"/>
        <v>#VALUE!</v>
      </c>
      <c r="AY79" s="271" t="e">
        <f t="shared" si="151"/>
        <v>#VALUE!</v>
      </c>
      <c r="AZ79" s="271" t="e">
        <f t="shared" si="152"/>
        <v>#VALUE!</v>
      </c>
      <c r="BA79" s="271" t="e">
        <f t="shared" si="153"/>
        <v>#VALUE!</v>
      </c>
      <c r="BB79" s="271" t="e">
        <f t="shared" si="154"/>
        <v>#VALUE!</v>
      </c>
      <c r="BC79" s="271" t="e">
        <f t="shared" si="155"/>
        <v>#VALUE!</v>
      </c>
      <c r="BD79" s="271" t="e">
        <f t="shared" si="156"/>
        <v>#VALUE!</v>
      </c>
      <c r="BE79" s="271" t="e">
        <f t="shared" si="157"/>
        <v>#VALUE!</v>
      </c>
      <c r="BF79" s="271" t="e">
        <f t="shared" si="158"/>
        <v>#VALUE!</v>
      </c>
      <c r="BG79" s="271" t="e">
        <f t="shared" si="159"/>
        <v>#VALUE!</v>
      </c>
      <c r="BH79" s="271" t="e">
        <f t="shared" si="160"/>
        <v>#VALUE!</v>
      </c>
      <c r="BI79" s="271" t="e">
        <f t="shared" si="161"/>
        <v>#VALUE!</v>
      </c>
      <c r="BJ79" s="271" t="e">
        <f t="shared" si="162"/>
        <v>#VALUE!</v>
      </c>
      <c r="BK79" s="271" t="e">
        <f t="shared" si="163"/>
        <v>#VALUE!</v>
      </c>
      <c r="BL79" s="271" t="e">
        <f t="shared" si="164"/>
        <v>#VALUE!</v>
      </c>
      <c r="BM79" s="271" t="e">
        <f t="shared" si="165"/>
        <v>#VALUE!</v>
      </c>
      <c r="BN79" s="271" t="e">
        <f t="shared" si="166"/>
        <v>#VALUE!</v>
      </c>
      <c r="BO79" s="271" t="e">
        <f t="shared" si="167"/>
        <v>#VALUE!</v>
      </c>
      <c r="BP79" s="271" t="e">
        <f t="shared" si="168"/>
        <v>#VALUE!</v>
      </c>
      <c r="BQ79" s="271" t="e">
        <f t="shared" si="169"/>
        <v>#VALUE!</v>
      </c>
      <c r="BR79" s="271" t="e">
        <f t="shared" si="170"/>
        <v>#VALUE!</v>
      </c>
      <c r="BS79" s="271" t="e">
        <f t="shared" si="171"/>
        <v>#VALUE!</v>
      </c>
      <c r="BT79" s="271" t="e">
        <f t="shared" si="172"/>
        <v>#VALUE!</v>
      </c>
      <c r="BU79" s="271" t="e">
        <f t="shared" si="173"/>
        <v>#VALUE!</v>
      </c>
      <c r="BV79" s="271" t="e">
        <f t="shared" si="174"/>
        <v>#VALUE!</v>
      </c>
      <c r="BW79" s="271" t="e">
        <f t="shared" si="175"/>
        <v>#VALUE!</v>
      </c>
      <c r="BX79" s="271" t="e">
        <f t="shared" si="176"/>
        <v>#VALUE!</v>
      </c>
      <c r="BY79" s="271" t="e">
        <f t="shared" si="177"/>
        <v>#VALUE!</v>
      </c>
      <c r="BZ79" s="271" t="e">
        <f t="shared" si="178"/>
        <v>#VALUE!</v>
      </c>
      <c r="CA79" s="271" t="e">
        <f t="shared" si="179"/>
        <v>#VALUE!</v>
      </c>
      <c r="CB79" s="271" t="e">
        <f t="shared" si="180"/>
        <v>#VALUE!</v>
      </c>
      <c r="CC79" s="271" t="e">
        <f t="shared" si="181"/>
        <v>#VALUE!</v>
      </c>
      <c r="CD79" s="271" t="e">
        <f t="shared" si="182"/>
        <v>#VALUE!</v>
      </c>
      <c r="CE79" s="271" t="e">
        <f t="shared" si="183"/>
        <v>#VALUE!</v>
      </c>
      <c r="CF79" s="271" t="e">
        <f t="shared" si="184"/>
        <v>#VALUE!</v>
      </c>
      <c r="CG79" s="271" t="e">
        <f t="shared" si="185"/>
        <v>#VALUE!</v>
      </c>
      <c r="CH79" s="271" t="e">
        <f t="shared" si="186"/>
        <v>#VALUE!</v>
      </c>
      <c r="CI79" s="271" t="e">
        <f t="shared" si="187"/>
        <v>#VALUE!</v>
      </c>
      <c r="CJ79" s="156" t="e">
        <f t="shared" si="188"/>
        <v>#VALUE!</v>
      </c>
      <c r="CK79" s="337" t="e">
        <f>IF(OR(Y79="NIL",ISERROR(AD79),E79&lt;&gt;Live),"",INDEX(Unique_PIG,MATCH(Y79,PIG_Likelihood_Scale,0),MATCH(AD79,PIG_Impact_Scale,0))*AC79)</f>
        <v>#VALUE!</v>
      </c>
      <c r="CL79" s="271" t="e">
        <f t="shared" si="190"/>
        <v>#VALUE!</v>
      </c>
      <c r="CM79" s="271" t="e">
        <f t="shared" si="191"/>
        <v>#VALUE!</v>
      </c>
      <c r="CN79" s="271" t="e">
        <f t="shared" si="192"/>
        <v>#VALUE!</v>
      </c>
      <c r="CO79" s="271" t="e">
        <f t="shared" si="193"/>
        <v>#VALUE!</v>
      </c>
      <c r="CP79" s="271" t="e">
        <f t="shared" si="194"/>
        <v>#VALUE!</v>
      </c>
      <c r="CQ79" s="271" t="e">
        <f t="shared" si="195"/>
        <v>#VALUE!</v>
      </c>
      <c r="CR79" s="271" t="e">
        <f t="shared" si="196"/>
        <v>#VALUE!</v>
      </c>
      <c r="CS79" s="271" t="e">
        <f t="shared" si="197"/>
        <v>#VALUE!</v>
      </c>
      <c r="CT79" s="271" t="e">
        <f t="shared" si="198"/>
        <v>#VALUE!</v>
      </c>
      <c r="CU79" s="271" t="e">
        <f t="shared" si="199"/>
        <v>#VALUE!</v>
      </c>
      <c r="CV79" s="271" t="e">
        <f t="shared" si="200"/>
        <v>#VALUE!</v>
      </c>
      <c r="CW79" s="271" t="e">
        <f t="shared" si="201"/>
        <v>#VALUE!</v>
      </c>
      <c r="CX79" s="271" t="e">
        <f t="shared" si="202"/>
        <v>#VALUE!</v>
      </c>
      <c r="CY79" s="271" t="e">
        <f t="shared" si="203"/>
        <v>#VALUE!</v>
      </c>
      <c r="CZ79" s="271" t="e">
        <f t="shared" si="204"/>
        <v>#VALUE!</v>
      </c>
      <c r="DA79" s="271" t="e">
        <f t="shared" si="205"/>
        <v>#VALUE!</v>
      </c>
      <c r="DB79" s="271" t="e">
        <f t="shared" si="206"/>
        <v>#VALUE!</v>
      </c>
      <c r="DC79" s="271" t="e">
        <f t="shared" si="207"/>
        <v>#VALUE!</v>
      </c>
      <c r="DD79" s="271" t="e">
        <f t="shared" si="208"/>
        <v>#VALUE!</v>
      </c>
      <c r="DE79" s="271" t="e">
        <f t="shared" si="209"/>
        <v>#VALUE!</v>
      </c>
      <c r="DF79" s="271" t="e">
        <f t="shared" si="210"/>
        <v>#VALUE!</v>
      </c>
      <c r="DG79" s="271" t="e">
        <f t="shared" si="211"/>
        <v>#VALUE!</v>
      </c>
      <c r="DH79" s="271" t="e">
        <f t="shared" si="212"/>
        <v>#VALUE!</v>
      </c>
      <c r="DI79" s="271" t="e">
        <f t="shared" si="213"/>
        <v>#VALUE!</v>
      </c>
      <c r="DJ79" s="271" t="e">
        <f t="shared" si="214"/>
        <v>#VALUE!</v>
      </c>
      <c r="DK79" s="271" t="e">
        <f t="shared" si="215"/>
        <v>#VALUE!</v>
      </c>
      <c r="DL79" s="271" t="e">
        <f t="shared" si="216"/>
        <v>#VALUE!</v>
      </c>
      <c r="DM79" s="271" t="e">
        <f t="shared" si="217"/>
        <v>#VALUE!</v>
      </c>
      <c r="DN79" s="271" t="e">
        <f t="shared" si="218"/>
        <v>#VALUE!</v>
      </c>
      <c r="DO79" s="271" t="e">
        <f t="shared" si="219"/>
        <v>#VALUE!</v>
      </c>
      <c r="DP79" s="271" t="e">
        <f t="shared" si="220"/>
        <v>#VALUE!</v>
      </c>
      <c r="DQ79" s="271" t="e">
        <f t="shared" si="221"/>
        <v>#VALUE!</v>
      </c>
      <c r="DR79" s="271" t="e">
        <f t="shared" si="222"/>
        <v>#VALUE!</v>
      </c>
      <c r="DS79" s="271" t="e">
        <f t="shared" si="223"/>
        <v>#VALUE!</v>
      </c>
      <c r="DT79" s="271" t="e">
        <f t="shared" si="224"/>
        <v>#VALUE!</v>
      </c>
      <c r="DU79" s="271" t="e">
        <f t="shared" si="225"/>
        <v>#VALUE!</v>
      </c>
      <c r="DV79" s="271" t="e">
        <f t="shared" si="226"/>
        <v>#VALUE!</v>
      </c>
      <c r="DW79" s="271" t="e">
        <f t="shared" si="227"/>
        <v>#VALUE!</v>
      </c>
      <c r="DX79" s="271" t="e">
        <f t="shared" si="228"/>
        <v>#VALUE!</v>
      </c>
      <c r="DY79" s="271" t="e">
        <f t="shared" si="229"/>
        <v>#VALUE!</v>
      </c>
      <c r="DZ79" s="271" t="e">
        <f t="shared" si="230"/>
        <v>#VALUE!</v>
      </c>
      <c r="EA79" s="271" t="e">
        <f t="shared" si="231"/>
        <v>#VALUE!</v>
      </c>
      <c r="EB79" s="271" t="e">
        <f t="shared" si="232"/>
        <v>#VALUE!</v>
      </c>
      <c r="EC79" s="271" t="e">
        <f t="shared" si="233"/>
        <v>#VALUE!</v>
      </c>
      <c r="ED79" s="271" t="e">
        <f t="shared" si="234"/>
        <v>#VALUE!</v>
      </c>
      <c r="EE79" s="271" t="e">
        <f t="shared" si="235"/>
        <v>#VALUE!</v>
      </c>
      <c r="EF79" s="271" t="e">
        <f t="shared" si="236"/>
        <v>#VALUE!</v>
      </c>
      <c r="EG79" s="271" t="e">
        <f t="shared" si="237"/>
        <v>#VALUE!</v>
      </c>
      <c r="EH79" s="271" t="e">
        <f t="shared" si="238"/>
        <v>#VALUE!</v>
      </c>
      <c r="EI79" s="338" t="e">
        <f t="shared" si="239"/>
        <v>#VALUE!</v>
      </c>
    </row>
    <row r="80" customHeight="1" ht="16.0">
      <c r="B80" s="323" t="s">
        <v>519</v>
      </c>
      <c r="C80" s="324" t="s">
        <v>519</v>
      </c>
      <c r="D80" s="325" t="s">
        <v>519</v>
      </c>
      <c r="E80" s="326" t="s">
        <v>519</v>
      </c>
      <c r="F80" s="146"/>
      <c r="G80" s="308" t="e">
        <f>IF(AND(P80&lt;&gt;"",E80="Live",D80="Opportunity"),RANK(P80,Current_Score,1)+COUNTIF(P$12:$P80,P80)-1,"")</f>
        <v>#VALUE!</v>
      </c>
      <c r="H80" s="309" t="e">
        <f>IF(AND(P80&lt;&gt;"",E80="Live",D80="Threat"),RANK(P80,Current_Score,0)+COUNTIF(P$12:$P80,P80)-1,"")</f>
        <v>#VALUE!</v>
      </c>
      <c r="I80" s="146"/>
      <c r="J80" s="323" t="s">
        <v>520</v>
      </c>
      <c r="K80" s="327" t="s">
        <v>521</v>
      </c>
      <c r="L80" s="327" t="s">
        <v>518</v>
      </c>
      <c r="M80" s="327" t="s">
        <v>519</v>
      </c>
      <c r="N80" s="328" t="e">
        <f t="shared" si="119"/>
        <v>#NAME?</v>
      </c>
      <c r="O80" s="271" t="e">
        <f>INDEX(Scale_Names,MAX(IF(K80="",0,MATCH(K80,Scale_Names,0)),IF(L80="",0,MATCH(L80,Scale_Names,0)),IF(M80=0,0,MATCH(M80,Scale_Names,0))),0)</f>
        <v>#NAME?</v>
      </c>
      <c r="P80" s="329" t="e">
        <f>IF(OR(J80="NIL",J80="",ISERROR(O80)),"",INDEX(PIG,MATCH(J80,PIG_Likelihood_Scale,0),MATCH(O80,PIG_Impact_Scale,0))*N80)</f>
        <v>#VALUE!</v>
      </c>
      <c r="Q80" s="146"/>
      <c r="R80" s="330" t="s">
        <v>691</v>
      </c>
      <c r="S80" s="331" t="s">
        <v>692</v>
      </c>
      <c r="T80" s="331" t="s">
        <v>693</v>
      </c>
      <c r="U80" s="332" t="e">
        <f t="shared" si="125"/>
        <v>#NAME?</v>
      </c>
      <c r="V80" s="146"/>
      <c r="W80" s="333" t="s">
        <v>694</v>
      </c>
      <c r="X80" s="146"/>
      <c r="Y80" s="320" t="s">
        <v>520</v>
      </c>
      <c r="Z80" s="271" t="s">
        <v>521</v>
      </c>
      <c r="AA80" s="271" t="s">
        <v>518</v>
      </c>
      <c r="AB80" s="271" t="s">
        <v>519</v>
      </c>
      <c r="AC80" s="328" t="e">
        <f t="shared" si="131"/>
        <v>#NAME?</v>
      </c>
      <c r="AD80" s="271" t="e">
        <f>INDEX(Scale_Names,MAX(IF(Z80="",0,MATCH(Z80,Scale_Names,0)),IF(AA80="",0,MATCH(AA80,Scale_Names,0)),IF(AB80=0,0,MATCH(AB80,Scale_Names,0))),0)</f>
        <v>#NAME?</v>
      </c>
      <c r="AE80" s="334" t="e">
        <f>IF(OR(Y80="NIL",ISERROR(AD80)),"",INDEX(PIG,MATCH(Y80,PIG_Likelihood_Scale,0),MATCH(AD80,PIG_Impact_Scale,0))*AC80)</f>
        <v>#VALUE!</v>
      </c>
      <c r="AF80" s="146"/>
      <c r="AG80" s="335" t="s">
        <v>691</v>
      </c>
      <c r="AH80" s="269" t="s">
        <v>692</v>
      </c>
      <c r="AI80" s="269" t="s">
        <v>693</v>
      </c>
      <c r="AJ80" s="336" t="e">
        <f t="shared" si="137"/>
        <v>#NAME?</v>
      </c>
      <c r="AK80" s="146"/>
      <c r="AL80" s="320" t="e">
        <f>IF(OR(J80="NIL",ISERROR(O80),E80&lt;&gt;Live),"",INDEX(Unique_PIG,MATCH(J80,PIG_Likelihood_Scale,0),MATCH(O80,PIG_Impact_Scale,0))*N80)</f>
        <v>#VALUE!</v>
      </c>
      <c r="AM80" s="271" t="e">
        <f t="shared" si="139"/>
        <v>#VALUE!</v>
      </c>
      <c r="AN80" s="271" t="e">
        <f t="shared" si="140"/>
        <v>#VALUE!</v>
      </c>
      <c r="AO80" s="271" t="e">
        <f t="shared" si="141"/>
        <v>#VALUE!</v>
      </c>
      <c r="AP80" s="271" t="e">
        <f t="shared" si="142"/>
        <v>#VALUE!</v>
      </c>
      <c r="AQ80" s="271" t="e">
        <f t="shared" si="143"/>
        <v>#VALUE!</v>
      </c>
      <c r="AR80" s="271" t="e">
        <f t="shared" si="144"/>
        <v>#VALUE!</v>
      </c>
      <c r="AS80" s="271" t="e">
        <f t="shared" si="145"/>
        <v>#VALUE!</v>
      </c>
      <c r="AT80" s="271" t="e">
        <f t="shared" si="146"/>
        <v>#VALUE!</v>
      </c>
      <c r="AU80" s="271" t="e">
        <f t="shared" si="147"/>
        <v>#VALUE!</v>
      </c>
      <c r="AV80" s="271" t="e">
        <f t="shared" si="148"/>
        <v>#VALUE!</v>
      </c>
      <c r="AW80" s="271" t="e">
        <f t="shared" si="149"/>
        <v>#VALUE!</v>
      </c>
      <c r="AX80" s="271" t="e">
        <f t="shared" si="150"/>
        <v>#VALUE!</v>
      </c>
      <c r="AY80" s="271" t="e">
        <f t="shared" si="151"/>
        <v>#VALUE!</v>
      </c>
      <c r="AZ80" s="271" t="e">
        <f t="shared" si="152"/>
        <v>#VALUE!</v>
      </c>
      <c r="BA80" s="271" t="e">
        <f t="shared" si="153"/>
        <v>#VALUE!</v>
      </c>
      <c r="BB80" s="271" t="e">
        <f t="shared" si="154"/>
        <v>#VALUE!</v>
      </c>
      <c r="BC80" s="271" t="e">
        <f t="shared" si="155"/>
        <v>#VALUE!</v>
      </c>
      <c r="BD80" s="271" t="e">
        <f t="shared" si="156"/>
        <v>#VALUE!</v>
      </c>
      <c r="BE80" s="271" t="e">
        <f t="shared" si="157"/>
        <v>#VALUE!</v>
      </c>
      <c r="BF80" s="271" t="e">
        <f t="shared" si="158"/>
        <v>#VALUE!</v>
      </c>
      <c r="BG80" s="271" t="e">
        <f t="shared" si="159"/>
        <v>#VALUE!</v>
      </c>
      <c r="BH80" s="271" t="e">
        <f t="shared" si="160"/>
        <v>#VALUE!</v>
      </c>
      <c r="BI80" s="271" t="e">
        <f t="shared" si="161"/>
        <v>#VALUE!</v>
      </c>
      <c r="BJ80" s="271" t="e">
        <f t="shared" si="162"/>
        <v>#VALUE!</v>
      </c>
      <c r="BK80" s="271" t="e">
        <f t="shared" si="163"/>
        <v>#VALUE!</v>
      </c>
      <c r="BL80" s="271" t="e">
        <f t="shared" si="164"/>
        <v>#VALUE!</v>
      </c>
      <c r="BM80" s="271" t="e">
        <f t="shared" si="165"/>
        <v>#VALUE!</v>
      </c>
      <c r="BN80" s="271" t="e">
        <f t="shared" si="166"/>
        <v>#VALUE!</v>
      </c>
      <c r="BO80" s="271" t="e">
        <f t="shared" si="167"/>
        <v>#VALUE!</v>
      </c>
      <c r="BP80" s="271" t="e">
        <f t="shared" si="168"/>
        <v>#VALUE!</v>
      </c>
      <c r="BQ80" s="271" t="e">
        <f t="shared" si="169"/>
        <v>#VALUE!</v>
      </c>
      <c r="BR80" s="271" t="e">
        <f t="shared" si="170"/>
        <v>#VALUE!</v>
      </c>
      <c r="BS80" s="271" t="e">
        <f t="shared" si="171"/>
        <v>#VALUE!</v>
      </c>
      <c r="BT80" s="271" t="e">
        <f t="shared" si="172"/>
        <v>#VALUE!</v>
      </c>
      <c r="BU80" s="271" t="e">
        <f t="shared" si="173"/>
        <v>#VALUE!</v>
      </c>
      <c r="BV80" s="271" t="e">
        <f t="shared" si="174"/>
        <v>#VALUE!</v>
      </c>
      <c r="BW80" s="271" t="e">
        <f t="shared" si="175"/>
        <v>#VALUE!</v>
      </c>
      <c r="BX80" s="271" t="e">
        <f t="shared" si="176"/>
        <v>#VALUE!</v>
      </c>
      <c r="BY80" s="271" t="e">
        <f t="shared" si="177"/>
        <v>#VALUE!</v>
      </c>
      <c r="BZ80" s="271" t="e">
        <f t="shared" si="178"/>
        <v>#VALUE!</v>
      </c>
      <c r="CA80" s="271" t="e">
        <f t="shared" si="179"/>
        <v>#VALUE!</v>
      </c>
      <c r="CB80" s="271" t="e">
        <f t="shared" si="180"/>
        <v>#VALUE!</v>
      </c>
      <c r="CC80" s="271" t="e">
        <f t="shared" si="181"/>
        <v>#VALUE!</v>
      </c>
      <c r="CD80" s="271" t="e">
        <f t="shared" si="182"/>
        <v>#VALUE!</v>
      </c>
      <c r="CE80" s="271" t="e">
        <f t="shared" si="183"/>
        <v>#VALUE!</v>
      </c>
      <c r="CF80" s="271" t="e">
        <f t="shared" si="184"/>
        <v>#VALUE!</v>
      </c>
      <c r="CG80" s="271" t="e">
        <f t="shared" si="185"/>
        <v>#VALUE!</v>
      </c>
      <c r="CH80" s="271" t="e">
        <f t="shared" si="186"/>
        <v>#VALUE!</v>
      </c>
      <c r="CI80" s="271" t="e">
        <f t="shared" si="187"/>
        <v>#VALUE!</v>
      </c>
      <c r="CJ80" s="156" t="e">
        <f t="shared" si="188"/>
        <v>#VALUE!</v>
      </c>
      <c r="CK80" s="337" t="e">
        <f>IF(OR(Y80="NIL",ISERROR(AD80),E80&lt;&gt;Live),"",INDEX(Unique_PIG,MATCH(Y80,PIG_Likelihood_Scale,0),MATCH(AD80,PIG_Impact_Scale,0))*AC80)</f>
        <v>#VALUE!</v>
      </c>
      <c r="CL80" s="271" t="e">
        <f t="shared" si="190"/>
        <v>#VALUE!</v>
      </c>
      <c r="CM80" s="271" t="e">
        <f t="shared" si="191"/>
        <v>#VALUE!</v>
      </c>
      <c r="CN80" s="271" t="e">
        <f t="shared" si="192"/>
        <v>#VALUE!</v>
      </c>
      <c r="CO80" s="271" t="e">
        <f t="shared" si="193"/>
        <v>#VALUE!</v>
      </c>
      <c r="CP80" s="271" t="e">
        <f t="shared" si="194"/>
        <v>#VALUE!</v>
      </c>
      <c r="CQ80" s="271" t="e">
        <f t="shared" si="195"/>
        <v>#VALUE!</v>
      </c>
      <c r="CR80" s="271" t="e">
        <f t="shared" si="196"/>
        <v>#VALUE!</v>
      </c>
      <c r="CS80" s="271" t="e">
        <f t="shared" si="197"/>
        <v>#VALUE!</v>
      </c>
      <c r="CT80" s="271" t="e">
        <f t="shared" si="198"/>
        <v>#VALUE!</v>
      </c>
      <c r="CU80" s="271" t="e">
        <f t="shared" si="199"/>
        <v>#VALUE!</v>
      </c>
      <c r="CV80" s="271" t="e">
        <f t="shared" si="200"/>
        <v>#VALUE!</v>
      </c>
      <c r="CW80" s="271" t="e">
        <f t="shared" si="201"/>
        <v>#VALUE!</v>
      </c>
      <c r="CX80" s="271" t="e">
        <f t="shared" si="202"/>
        <v>#VALUE!</v>
      </c>
      <c r="CY80" s="271" t="e">
        <f t="shared" si="203"/>
        <v>#VALUE!</v>
      </c>
      <c r="CZ80" s="271" t="e">
        <f t="shared" si="204"/>
        <v>#VALUE!</v>
      </c>
      <c r="DA80" s="271" t="e">
        <f t="shared" si="205"/>
        <v>#VALUE!</v>
      </c>
      <c r="DB80" s="271" t="e">
        <f t="shared" si="206"/>
        <v>#VALUE!</v>
      </c>
      <c r="DC80" s="271" t="e">
        <f t="shared" si="207"/>
        <v>#VALUE!</v>
      </c>
      <c r="DD80" s="271" t="e">
        <f t="shared" si="208"/>
        <v>#VALUE!</v>
      </c>
      <c r="DE80" s="271" t="e">
        <f t="shared" si="209"/>
        <v>#VALUE!</v>
      </c>
      <c r="DF80" s="271" t="e">
        <f t="shared" si="210"/>
        <v>#VALUE!</v>
      </c>
      <c r="DG80" s="271" t="e">
        <f t="shared" si="211"/>
        <v>#VALUE!</v>
      </c>
      <c r="DH80" s="271" t="e">
        <f t="shared" si="212"/>
        <v>#VALUE!</v>
      </c>
      <c r="DI80" s="271" t="e">
        <f t="shared" si="213"/>
        <v>#VALUE!</v>
      </c>
      <c r="DJ80" s="271" t="e">
        <f t="shared" si="214"/>
        <v>#VALUE!</v>
      </c>
      <c r="DK80" s="271" t="e">
        <f t="shared" si="215"/>
        <v>#VALUE!</v>
      </c>
      <c r="DL80" s="271" t="e">
        <f t="shared" si="216"/>
        <v>#VALUE!</v>
      </c>
      <c r="DM80" s="271" t="e">
        <f t="shared" si="217"/>
        <v>#VALUE!</v>
      </c>
      <c r="DN80" s="271" t="e">
        <f t="shared" si="218"/>
        <v>#VALUE!</v>
      </c>
      <c r="DO80" s="271" t="e">
        <f t="shared" si="219"/>
        <v>#VALUE!</v>
      </c>
      <c r="DP80" s="271" t="e">
        <f t="shared" si="220"/>
        <v>#VALUE!</v>
      </c>
      <c r="DQ80" s="271" t="e">
        <f t="shared" si="221"/>
        <v>#VALUE!</v>
      </c>
      <c r="DR80" s="271" t="e">
        <f t="shared" si="222"/>
        <v>#VALUE!</v>
      </c>
      <c r="DS80" s="271" t="e">
        <f t="shared" si="223"/>
        <v>#VALUE!</v>
      </c>
      <c r="DT80" s="271" t="e">
        <f t="shared" si="224"/>
        <v>#VALUE!</v>
      </c>
      <c r="DU80" s="271" t="e">
        <f t="shared" si="225"/>
        <v>#VALUE!</v>
      </c>
      <c r="DV80" s="271" t="e">
        <f t="shared" si="226"/>
        <v>#VALUE!</v>
      </c>
      <c r="DW80" s="271" t="e">
        <f t="shared" si="227"/>
        <v>#VALUE!</v>
      </c>
      <c r="DX80" s="271" t="e">
        <f t="shared" si="228"/>
        <v>#VALUE!</v>
      </c>
      <c r="DY80" s="271" t="e">
        <f t="shared" si="229"/>
        <v>#VALUE!</v>
      </c>
      <c r="DZ80" s="271" t="e">
        <f t="shared" si="230"/>
        <v>#VALUE!</v>
      </c>
      <c r="EA80" s="271" t="e">
        <f t="shared" si="231"/>
        <v>#VALUE!</v>
      </c>
      <c r="EB80" s="271" t="e">
        <f t="shared" si="232"/>
        <v>#VALUE!</v>
      </c>
      <c r="EC80" s="271" t="e">
        <f t="shared" si="233"/>
        <v>#VALUE!</v>
      </c>
      <c r="ED80" s="271" t="e">
        <f t="shared" si="234"/>
        <v>#VALUE!</v>
      </c>
      <c r="EE80" s="271" t="e">
        <f t="shared" si="235"/>
        <v>#VALUE!</v>
      </c>
      <c r="EF80" s="271" t="e">
        <f t="shared" si="236"/>
        <v>#VALUE!</v>
      </c>
      <c r="EG80" s="271" t="e">
        <f t="shared" si="237"/>
        <v>#VALUE!</v>
      </c>
      <c r="EH80" s="271" t="e">
        <f t="shared" si="238"/>
        <v>#VALUE!</v>
      </c>
      <c r="EI80" s="338" t="e">
        <f t="shared" si="239"/>
        <v>#VALUE!</v>
      </c>
    </row>
    <row r="81" customHeight="1" ht="16.0">
      <c r="B81" s="323" t="s">
        <v>519</v>
      </c>
      <c r="C81" s="324" t="s">
        <v>519</v>
      </c>
      <c r="D81" s="325" t="s">
        <v>519</v>
      </c>
      <c r="E81" s="326" t="s">
        <v>519</v>
      </c>
      <c r="F81" s="146"/>
      <c r="G81" s="308" t="e">
        <f>IF(AND(P81&lt;&gt;"",E81="Live",D81="Opportunity"),RANK(P81,Current_Score,1)+COUNTIF(P$12:$P81,P81)-1,"")</f>
        <v>#VALUE!</v>
      </c>
      <c r="H81" s="309" t="e">
        <f>IF(AND(P81&lt;&gt;"",E81="Live",D81="Threat"),RANK(P81,Current_Score,0)+COUNTIF(P$12:$P81,P81)-1,"")</f>
        <v>#VALUE!</v>
      </c>
      <c r="I81" s="146"/>
      <c r="J81" s="323" t="s">
        <v>520</v>
      </c>
      <c r="K81" s="327" t="s">
        <v>521</v>
      </c>
      <c r="L81" s="327" t="s">
        <v>518</v>
      </c>
      <c r="M81" s="327" t="s">
        <v>519</v>
      </c>
      <c r="N81" s="328" t="e">
        <f t="shared" si="119"/>
        <v>#NAME?</v>
      </c>
      <c r="O81" s="271" t="e">
        <f>INDEX(Scale_Names,MAX(IF(K81="",0,MATCH(K81,Scale_Names,0)),IF(L81="",0,MATCH(L81,Scale_Names,0)),IF(M81=0,0,MATCH(M81,Scale_Names,0))),0)</f>
        <v>#NAME?</v>
      </c>
      <c r="P81" s="329" t="e">
        <f>IF(OR(J81="NIL",J81="",ISERROR(O81)),"",INDEX(PIG,MATCH(J81,PIG_Likelihood_Scale,0),MATCH(O81,PIG_Impact_Scale,0))*N81)</f>
        <v>#VALUE!</v>
      </c>
      <c r="Q81" s="146"/>
      <c r="R81" s="330" t="s">
        <v>695</v>
      </c>
      <c r="S81" s="331" t="s">
        <v>696</v>
      </c>
      <c r="T81" s="331" t="s">
        <v>697</v>
      </c>
      <c r="U81" s="332" t="e">
        <f t="shared" si="125"/>
        <v>#NAME?</v>
      </c>
      <c r="V81" s="146"/>
      <c r="W81" s="333" t="s">
        <v>698</v>
      </c>
      <c r="X81" s="146"/>
      <c r="Y81" s="320" t="s">
        <v>520</v>
      </c>
      <c r="Z81" s="271" t="s">
        <v>521</v>
      </c>
      <c r="AA81" s="271" t="s">
        <v>518</v>
      </c>
      <c r="AB81" s="271" t="s">
        <v>519</v>
      </c>
      <c r="AC81" s="328" t="e">
        <f t="shared" si="131"/>
        <v>#NAME?</v>
      </c>
      <c r="AD81" s="271" t="e">
        <f>INDEX(Scale_Names,MAX(IF(Z81="",0,MATCH(Z81,Scale_Names,0)),IF(AA81="",0,MATCH(AA81,Scale_Names,0)),IF(AB81=0,0,MATCH(AB81,Scale_Names,0))),0)</f>
        <v>#NAME?</v>
      </c>
      <c r="AE81" s="334" t="e">
        <f>IF(OR(Y81="NIL",ISERROR(AD81)),"",INDEX(PIG,MATCH(Y81,PIG_Likelihood_Scale,0),MATCH(AD81,PIG_Impact_Scale,0))*AC81)</f>
        <v>#VALUE!</v>
      </c>
      <c r="AF81" s="146"/>
      <c r="AG81" s="335" t="s">
        <v>695</v>
      </c>
      <c r="AH81" s="269" t="s">
        <v>696</v>
      </c>
      <c r="AI81" s="269" t="s">
        <v>697</v>
      </c>
      <c r="AJ81" s="336" t="e">
        <f t="shared" si="137"/>
        <v>#NAME?</v>
      </c>
      <c r="AK81" s="146"/>
      <c r="AL81" s="320" t="e">
        <f>IF(OR(J81="NIL",ISERROR(O81),E81&lt;&gt;Live),"",INDEX(Unique_PIG,MATCH(J81,PIG_Likelihood_Scale,0),MATCH(O81,PIG_Impact_Scale,0))*N81)</f>
        <v>#VALUE!</v>
      </c>
      <c r="AM81" s="271" t="e">
        <f t="shared" si="139"/>
        <v>#VALUE!</v>
      </c>
      <c r="AN81" s="271" t="e">
        <f t="shared" si="140"/>
        <v>#VALUE!</v>
      </c>
      <c r="AO81" s="271" t="e">
        <f t="shared" si="141"/>
        <v>#VALUE!</v>
      </c>
      <c r="AP81" s="271" t="e">
        <f t="shared" si="142"/>
        <v>#VALUE!</v>
      </c>
      <c r="AQ81" s="271" t="e">
        <f t="shared" si="143"/>
        <v>#VALUE!</v>
      </c>
      <c r="AR81" s="271" t="e">
        <f t="shared" si="144"/>
        <v>#VALUE!</v>
      </c>
      <c r="AS81" s="271" t="e">
        <f t="shared" si="145"/>
        <v>#VALUE!</v>
      </c>
      <c r="AT81" s="271" t="e">
        <f t="shared" si="146"/>
        <v>#VALUE!</v>
      </c>
      <c r="AU81" s="271" t="e">
        <f t="shared" si="147"/>
        <v>#VALUE!</v>
      </c>
      <c r="AV81" s="271" t="e">
        <f t="shared" si="148"/>
        <v>#VALUE!</v>
      </c>
      <c r="AW81" s="271" t="e">
        <f t="shared" si="149"/>
        <v>#VALUE!</v>
      </c>
      <c r="AX81" s="271" t="e">
        <f t="shared" si="150"/>
        <v>#VALUE!</v>
      </c>
      <c r="AY81" s="271" t="e">
        <f t="shared" si="151"/>
        <v>#VALUE!</v>
      </c>
      <c r="AZ81" s="271" t="e">
        <f t="shared" si="152"/>
        <v>#VALUE!</v>
      </c>
      <c r="BA81" s="271" t="e">
        <f t="shared" si="153"/>
        <v>#VALUE!</v>
      </c>
      <c r="BB81" s="271" t="e">
        <f t="shared" si="154"/>
        <v>#VALUE!</v>
      </c>
      <c r="BC81" s="271" t="e">
        <f t="shared" si="155"/>
        <v>#VALUE!</v>
      </c>
      <c r="BD81" s="271" t="e">
        <f t="shared" si="156"/>
        <v>#VALUE!</v>
      </c>
      <c r="BE81" s="271" t="e">
        <f t="shared" si="157"/>
        <v>#VALUE!</v>
      </c>
      <c r="BF81" s="271" t="e">
        <f t="shared" si="158"/>
        <v>#VALUE!</v>
      </c>
      <c r="BG81" s="271" t="e">
        <f t="shared" si="159"/>
        <v>#VALUE!</v>
      </c>
      <c r="BH81" s="271" t="e">
        <f t="shared" si="160"/>
        <v>#VALUE!</v>
      </c>
      <c r="BI81" s="271" t="e">
        <f t="shared" si="161"/>
        <v>#VALUE!</v>
      </c>
      <c r="BJ81" s="271" t="e">
        <f t="shared" si="162"/>
        <v>#VALUE!</v>
      </c>
      <c r="BK81" s="271" t="e">
        <f t="shared" si="163"/>
        <v>#VALUE!</v>
      </c>
      <c r="BL81" s="271" t="e">
        <f t="shared" si="164"/>
        <v>#VALUE!</v>
      </c>
      <c r="BM81" s="271" t="e">
        <f t="shared" si="165"/>
        <v>#VALUE!</v>
      </c>
      <c r="BN81" s="271" t="e">
        <f t="shared" si="166"/>
        <v>#VALUE!</v>
      </c>
      <c r="BO81" s="271" t="e">
        <f t="shared" si="167"/>
        <v>#VALUE!</v>
      </c>
      <c r="BP81" s="271" t="e">
        <f t="shared" si="168"/>
        <v>#VALUE!</v>
      </c>
      <c r="BQ81" s="271" t="e">
        <f t="shared" si="169"/>
        <v>#VALUE!</v>
      </c>
      <c r="BR81" s="271" t="e">
        <f t="shared" si="170"/>
        <v>#VALUE!</v>
      </c>
      <c r="BS81" s="271" t="e">
        <f t="shared" si="171"/>
        <v>#VALUE!</v>
      </c>
      <c r="BT81" s="271" t="e">
        <f t="shared" si="172"/>
        <v>#VALUE!</v>
      </c>
      <c r="BU81" s="271" t="e">
        <f t="shared" si="173"/>
        <v>#VALUE!</v>
      </c>
      <c r="BV81" s="271" t="e">
        <f t="shared" si="174"/>
        <v>#VALUE!</v>
      </c>
      <c r="BW81" s="271" t="e">
        <f t="shared" si="175"/>
        <v>#VALUE!</v>
      </c>
      <c r="BX81" s="271" t="e">
        <f t="shared" si="176"/>
        <v>#VALUE!</v>
      </c>
      <c r="BY81" s="271" t="e">
        <f t="shared" si="177"/>
        <v>#VALUE!</v>
      </c>
      <c r="BZ81" s="271" t="e">
        <f t="shared" si="178"/>
        <v>#VALUE!</v>
      </c>
      <c r="CA81" s="271" t="e">
        <f t="shared" si="179"/>
        <v>#VALUE!</v>
      </c>
      <c r="CB81" s="271" t="e">
        <f t="shared" si="180"/>
        <v>#VALUE!</v>
      </c>
      <c r="CC81" s="271" t="e">
        <f t="shared" si="181"/>
        <v>#VALUE!</v>
      </c>
      <c r="CD81" s="271" t="e">
        <f t="shared" si="182"/>
        <v>#VALUE!</v>
      </c>
      <c r="CE81" s="271" t="e">
        <f t="shared" si="183"/>
        <v>#VALUE!</v>
      </c>
      <c r="CF81" s="271" t="e">
        <f t="shared" si="184"/>
        <v>#VALUE!</v>
      </c>
      <c r="CG81" s="271" t="e">
        <f t="shared" si="185"/>
        <v>#VALUE!</v>
      </c>
      <c r="CH81" s="271" t="e">
        <f t="shared" si="186"/>
        <v>#VALUE!</v>
      </c>
      <c r="CI81" s="271" t="e">
        <f t="shared" si="187"/>
        <v>#VALUE!</v>
      </c>
      <c r="CJ81" s="156" t="e">
        <f t="shared" si="188"/>
        <v>#VALUE!</v>
      </c>
      <c r="CK81" s="337" t="e">
        <f>IF(OR(Y81="NIL",ISERROR(AD81),E81&lt;&gt;Live),"",INDEX(Unique_PIG,MATCH(Y81,PIG_Likelihood_Scale,0),MATCH(AD81,PIG_Impact_Scale,0))*AC81)</f>
        <v>#VALUE!</v>
      </c>
      <c r="CL81" s="271" t="e">
        <f t="shared" si="190"/>
        <v>#VALUE!</v>
      </c>
      <c r="CM81" s="271" t="e">
        <f t="shared" si="191"/>
        <v>#VALUE!</v>
      </c>
      <c r="CN81" s="271" t="e">
        <f t="shared" si="192"/>
        <v>#VALUE!</v>
      </c>
      <c r="CO81" s="271" t="e">
        <f t="shared" si="193"/>
        <v>#VALUE!</v>
      </c>
      <c r="CP81" s="271" t="e">
        <f t="shared" si="194"/>
        <v>#VALUE!</v>
      </c>
      <c r="CQ81" s="271" t="e">
        <f t="shared" si="195"/>
        <v>#VALUE!</v>
      </c>
      <c r="CR81" s="271" t="e">
        <f t="shared" si="196"/>
        <v>#VALUE!</v>
      </c>
      <c r="CS81" s="271" t="e">
        <f t="shared" si="197"/>
        <v>#VALUE!</v>
      </c>
      <c r="CT81" s="271" t="e">
        <f t="shared" si="198"/>
        <v>#VALUE!</v>
      </c>
      <c r="CU81" s="271" t="e">
        <f t="shared" si="199"/>
        <v>#VALUE!</v>
      </c>
      <c r="CV81" s="271" t="e">
        <f t="shared" si="200"/>
        <v>#VALUE!</v>
      </c>
      <c r="CW81" s="271" t="e">
        <f t="shared" si="201"/>
        <v>#VALUE!</v>
      </c>
      <c r="CX81" s="271" t="e">
        <f t="shared" si="202"/>
        <v>#VALUE!</v>
      </c>
      <c r="CY81" s="271" t="e">
        <f t="shared" si="203"/>
        <v>#VALUE!</v>
      </c>
      <c r="CZ81" s="271" t="e">
        <f t="shared" si="204"/>
        <v>#VALUE!</v>
      </c>
      <c r="DA81" s="271" t="e">
        <f t="shared" si="205"/>
        <v>#VALUE!</v>
      </c>
      <c r="DB81" s="271" t="e">
        <f t="shared" si="206"/>
        <v>#VALUE!</v>
      </c>
      <c r="DC81" s="271" t="e">
        <f t="shared" si="207"/>
        <v>#VALUE!</v>
      </c>
      <c r="DD81" s="271" t="e">
        <f t="shared" si="208"/>
        <v>#VALUE!</v>
      </c>
      <c r="DE81" s="271" t="e">
        <f t="shared" si="209"/>
        <v>#VALUE!</v>
      </c>
      <c r="DF81" s="271" t="e">
        <f t="shared" si="210"/>
        <v>#VALUE!</v>
      </c>
      <c r="DG81" s="271" t="e">
        <f t="shared" si="211"/>
        <v>#VALUE!</v>
      </c>
      <c r="DH81" s="271" t="e">
        <f t="shared" si="212"/>
        <v>#VALUE!</v>
      </c>
      <c r="DI81" s="271" t="e">
        <f t="shared" si="213"/>
        <v>#VALUE!</v>
      </c>
      <c r="DJ81" s="271" t="e">
        <f t="shared" si="214"/>
        <v>#VALUE!</v>
      </c>
      <c r="DK81" s="271" t="e">
        <f t="shared" si="215"/>
        <v>#VALUE!</v>
      </c>
      <c r="DL81" s="271" t="e">
        <f t="shared" si="216"/>
        <v>#VALUE!</v>
      </c>
      <c r="DM81" s="271" t="e">
        <f t="shared" si="217"/>
        <v>#VALUE!</v>
      </c>
      <c r="DN81" s="271" t="e">
        <f t="shared" si="218"/>
        <v>#VALUE!</v>
      </c>
      <c r="DO81" s="271" t="e">
        <f t="shared" si="219"/>
        <v>#VALUE!</v>
      </c>
      <c r="DP81" s="271" t="e">
        <f t="shared" si="220"/>
        <v>#VALUE!</v>
      </c>
      <c r="DQ81" s="271" t="e">
        <f t="shared" si="221"/>
        <v>#VALUE!</v>
      </c>
      <c r="DR81" s="271" t="e">
        <f t="shared" si="222"/>
        <v>#VALUE!</v>
      </c>
      <c r="DS81" s="271" t="e">
        <f t="shared" si="223"/>
        <v>#VALUE!</v>
      </c>
      <c r="DT81" s="271" t="e">
        <f t="shared" si="224"/>
        <v>#VALUE!</v>
      </c>
      <c r="DU81" s="271" t="e">
        <f t="shared" si="225"/>
        <v>#VALUE!</v>
      </c>
      <c r="DV81" s="271" t="e">
        <f t="shared" si="226"/>
        <v>#VALUE!</v>
      </c>
      <c r="DW81" s="271" t="e">
        <f t="shared" si="227"/>
        <v>#VALUE!</v>
      </c>
      <c r="DX81" s="271" t="e">
        <f t="shared" si="228"/>
        <v>#VALUE!</v>
      </c>
      <c r="DY81" s="271" t="e">
        <f t="shared" si="229"/>
        <v>#VALUE!</v>
      </c>
      <c r="DZ81" s="271" t="e">
        <f t="shared" si="230"/>
        <v>#VALUE!</v>
      </c>
      <c r="EA81" s="271" t="e">
        <f t="shared" si="231"/>
        <v>#VALUE!</v>
      </c>
      <c r="EB81" s="271" t="e">
        <f t="shared" si="232"/>
        <v>#VALUE!</v>
      </c>
      <c r="EC81" s="271" t="e">
        <f t="shared" si="233"/>
        <v>#VALUE!</v>
      </c>
      <c r="ED81" s="271" t="e">
        <f t="shared" si="234"/>
        <v>#VALUE!</v>
      </c>
      <c r="EE81" s="271" t="e">
        <f t="shared" si="235"/>
        <v>#VALUE!</v>
      </c>
      <c r="EF81" s="271" t="e">
        <f t="shared" si="236"/>
        <v>#VALUE!</v>
      </c>
      <c r="EG81" s="271" t="e">
        <f t="shared" si="237"/>
        <v>#VALUE!</v>
      </c>
      <c r="EH81" s="271" t="e">
        <f t="shared" si="238"/>
        <v>#VALUE!</v>
      </c>
      <c r="EI81" s="338" t="e">
        <f t="shared" si="239"/>
        <v>#VALUE!</v>
      </c>
    </row>
    <row r="82" customHeight="1" ht="16.0">
      <c r="B82" s="323" t="s">
        <v>519</v>
      </c>
      <c r="C82" s="324" t="s">
        <v>519</v>
      </c>
      <c r="D82" s="325" t="s">
        <v>519</v>
      </c>
      <c r="E82" s="326" t="s">
        <v>519</v>
      </c>
      <c r="F82" s="146"/>
      <c r="G82" s="308" t="e">
        <f>IF(AND(P82&lt;&gt;"",E82="Live",D82="Opportunity"),RANK(P82,Current_Score,1)+COUNTIF(P$12:$P82,P82)-1,"")</f>
        <v>#VALUE!</v>
      </c>
      <c r="H82" s="309" t="e">
        <f>IF(AND(P82&lt;&gt;"",E82="Live",D82="Threat"),RANK(P82,Current_Score,0)+COUNTIF(P$12:$P82,P82)-1,"")</f>
        <v>#VALUE!</v>
      </c>
      <c r="I82" s="146"/>
      <c r="J82" s="323" t="s">
        <v>520</v>
      </c>
      <c r="K82" s="327" t="s">
        <v>521</v>
      </c>
      <c r="L82" s="327" t="s">
        <v>518</v>
      </c>
      <c r="M82" s="327" t="s">
        <v>519</v>
      </c>
      <c r="N82" s="328" t="e">
        <f t="shared" si="119"/>
        <v>#NAME?</v>
      </c>
      <c r="O82" s="271" t="e">
        <f>INDEX(Scale_Names,MAX(IF(K82="",0,MATCH(K82,Scale_Names,0)),IF(L82="",0,MATCH(L82,Scale_Names,0)),IF(M82=0,0,MATCH(M82,Scale_Names,0))),0)</f>
        <v>#NAME?</v>
      </c>
      <c r="P82" s="329" t="e">
        <f>IF(OR(J82="NIL",J82="",ISERROR(O82)),"",INDEX(PIG,MATCH(J82,PIG_Likelihood_Scale,0),MATCH(O82,PIG_Impact_Scale,0))*N82)</f>
        <v>#VALUE!</v>
      </c>
      <c r="Q82" s="146"/>
      <c r="R82" s="330" t="s">
        <v>699</v>
      </c>
      <c r="S82" s="331" t="s">
        <v>700</v>
      </c>
      <c r="T82" s="331" t="s">
        <v>701</v>
      </c>
      <c r="U82" s="332" t="e">
        <f t="shared" si="125"/>
        <v>#NAME?</v>
      </c>
      <c r="V82" s="146"/>
      <c r="W82" s="333" t="s">
        <v>702</v>
      </c>
      <c r="X82" s="146"/>
      <c r="Y82" s="320" t="s">
        <v>520</v>
      </c>
      <c r="Z82" s="271" t="s">
        <v>521</v>
      </c>
      <c r="AA82" s="271" t="s">
        <v>518</v>
      </c>
      <c r="AB82" s="271" t="s">
        <v>519</v>
      </c>
      <c r="AC82" s="328" t="e">
        <f t="shared" si="131"/>
        <v>#NAME?</v>
      </c>
      <c r="AD82" s="271" t="e">
        <f>INDEX(Scale_Names,MAX(IF(Z82="",0,MATCH(Z82,Scale_Names,0)),IF(AA82="",0,MATCH(AA82,Scale_Names,0)),IF(AB82=0,0,MATCH(AB82,Scale_Names,0))),0)</f>
        <v>#NAME?</v>
      </c>
      <c r="AE82" s="334" t="e">
        <f>IF(OR(Y82="NIL",ISERROR(AD82)),"",INDEX(PIG,MATCH(Y82,PIG_Likelihood_Scale,0),MATCH(AD82,PIG_Impact_Scale,0))*AC82)</f>
        <v>#VALUE!</v>
      </c>
      <c r="AF82" s="146"/>
      <c r="AG82" s="335" t="s">
        <v>699</v>
      </c>
      <c r="AH82" s="269" t="s">
        <v>700</v>
      </c>
      <c r="AI82" s="269" t="s">
        <v>701</v>
      </c>
      <c r="AJ82" s="336" t="e">
        <f t="shared" si="137"/>
        <v>#NAME?</v>
      </c>
      <c r="AK82" s="146"/>
      <c r="AL82" s="320" t="e">
        <f>IF(OR(J82="NIL",ISERROR(O82),E82&lt;&gt;Live),"",INDEX(Unique_PIG,MATCH(J82,PIG_Likelihood_Scale,0),MATCH(O82,PIG_Impact_Scale,0))*N82)</f>
        <v>#VALUE!</v>
      </c>
      <c r="AM82" s="271" t="e">
        <f t="shared" si="139"/>
        <v>#VALUE!</v>
      </c>
      <c r="AN82" s="271" t="e">
        <f t="shared" si="140"/>
        <v>#VALUE!</v>
      </c>
      <c r="AO82" s="271" t="e">
        <f t="shared" si="141"/>
        <v>#VALUE!</v>
      </c>
      <c r="AP82" s="271" t="e">
        <f t="shared" si="142"/>
        <v>#VALUE!</v>
      </c>
      <c r="AQ82" s="271" t="e">
        <f t="shared" si="143"/>
        <v>#VALUE!</v>
      </c>
      <c r="AR82" s="271" t="e">
        <f t="shared" si="144"/>
        <v>#VALUE!</v>
      </c>
      <c r="AS82" s="271" t="e">
        <f t="shared" si="145"/>
        <v>#VALUE!</v>
      </c>
      <c r="AT82" s="271" t="e">
        <f t="shared" si="146"/>
        <v>#VALUE!</v>
      </c>
      <c r="AU82" s="271" t="e">
        <f t="shared" si="147"/>
        <v>#VALUE!</v>
      </c>
      <c r="AV82" s="271" t="e">
        <f t="shared" si="148"/>
        <v>#VALUE!</v>
      </c>
      <c r="AW82" s="271" t="e">
        <f t="shared" si="149"/>
        <v>#VALUE!</v>
      </c>
      <c r="AX82" s="271" t="e">
        <f t="shared" si="150"/>
        <v>#VALUE!</v>
      </c>
      <c r="AY82" s="271" t="e">
        <f t="shared" si="151"/>
        <v>#VALUE!</v>
      </c>
      <c r="AZ82" s="271" t="e">
        <f t="shared" si="152"/>
        <v>#VALUE!</v>
      </c>
      <c r="BA82" s="271" t="e">
        <f t="shared" si="153"/>
        <v>#VALUE!</v>
      </c>
      <c r="BB82" s="271" t="e">
        <f t="shared" si="154"/>
        <v>#VALUE!</v>
      </c>
      <c r="BC82" s="271" t="e">
        <f t="shared" si="155"/>
        <v>#VALUE!</v>
      </c>
      <c r="BD82" s="271" t="e">
        <f t="shared" si="156"/>
        <v>#VALUE!</v>
      </c>
      <c r="BE82" s="271" t="e">
        <f t="shared" si="157"/>
        <v>#VALUE!</v>
      </c>
      <c r="BF82" s="271" t="e">
        <f t="shared" si="158"/>
        <v>#VALUE!</v>
      </c>
      <c r="BG82" s="271" t="e">
        <f t="shared" si="159"/>
        <v>#VALUE!</v>
      </c>
      <c r="BH82" s="271" t="e">
        <f t="shared" si="160"/>
        <v>#VALUE!</v>
      </c>
      <c r="BI82" s="271" t="e">
        <f t="shared" si="161"/>
        <v>#VALUE!</v>
      </c>
      <c r="BJ82" s="271" t="e">
        <f t="shared" si="162"/>
        <v>#VALUE!</v>
      </c>
      <c r="BK82" s="271" t="e">
        <f t="shared" si="163"/>
        <v>#VALUE!</v>
      </c>
      <c r="BL82" s="271" t="e">
        <f t="shared" si="164"/>
        <v>#VALUE!</v>
      </c>
      <c r="BM82" s="271" t="e">
        <f t="shared" si="165"/>
        <v>#VALUE!</v>
      </c>
      <c r="BN82" s="271" t="e">
        <f t="shared" si="166"/>
        <v>#VALUE!</v>
      </c>
      <c r="BO82" s="271" t="e">
        <f t="shared" si="167"/>
        <v>#VALUE!</v>
      </c>
      <c r="BP82" s="271" t="e">
        <f t="shared" si="168"/>
        <v>#VALUE!</v>
      </c>
      <c r="BQ82" s="271" t="e">
        <f t="shared" si="169"/>
        <v>#VALUE!</v>
      </c>
      <c r="BR82" s="271" t="e">
        <f t="shared" si="170"/>
        <v>#VALUE!</v>
      </c>
      <c r="BS82" s="271" t="e">
        <f t="shared" si="171"/>
        <v>#VALUE!</v>
      </c>
      <c r="BT82" s="271" t="e">
        <f t="shared" si="172"/>
        <v>#VALUE!</v>
      </c>
      <c r="BU82" s="271" t="e">
        <f t="shared" si="173"/>
        <v>#VALUE!</v>
      </c>
      <c r="BV82" s="271" t="e">
        <f t="shared" si="174"/>
        <v>#VALUE!</v>
      </c>
      <c r="BW82" s="271" t="e">
        <f t="shared" si="175"/>
        <v>#VALUE!</v>
      </c>
      <c r="BX82" s="271" t="e">
        <f t="shared" si="176"/>
        <v>#VALUE!</v>
      </c>
      <c r="BY82" s="271" t="e">
        <f t="shared" si="177"/>
        <v>#VALUE!</v>
      </c>
      <c r="BZ82" s="271" t="e">
        <f t="shared" si="178"/>
        <v>#VALUE!</v>
      </c>
      <c r="CA82" s="271" t="e">
        <f t="shared" si="179"/>
        <v>#VALUE!</v>
      </c>
      <c r="CB82" s="271" t="e">
        <f t="shared" si="180"/>
        <v>#VALUE!</v>
      </c>
      <c r="CC82" s="271" t="e">
        <f t="shared" si="181"/>
        <v>#VALUE!</v>
      </c>
      <c r="CD82" s="271" t="e">
        <f t="shared" si="182"/>
        <v>#VALUE!</v>
      </c>
      <c r="CE82" s="271" t="e">
        <f t="shared" si="183"/>
        <v>#VALUE!</v>
      </c>
      <c r="CF82" s="271" t="e">
        <f t="shared" si="184"/>
        <v>#VALUE!</v>
      </c>
      <c r="CG82" s="271" t="e">
        <f t="shared" si="185"/>
        <v>#VALUE!</v>
      </c>
      <c r="CH82" s="271" t="e">
        <f t="shared" si="186"/>
        <v>#VALUE!</v>
      </c>
      <c r="CI82" s="271" t="e">
        <f t="shared" si="187"/>
        <v>#VALUE!</v>
      </c>
      <c r="CJ82" s="156" t="e">
        <f t="shared" si="188"/>
        <v>#VALUE!</v>
      </c>
      <c r="CK82" s="337" t="e">
        <f>IF(OR(Y82="NIL",ISERROR(AD82),E82&lt;&gt;Live),"",INDEX(Unique_PIG,MATCH(Y82,PIG_Likelihood_Scale,0),MATCH(AD82,PIG_Impact_Scale,0))*AC82)</f>
        <v>#VALUE!</v>
      </c>
      <c r="CL82" s="271" t="e">
        <f t="shared" si="190"/>
        <v>#VALUE!</v>
      </c>
      <c r="CM82" s="271" t="e">
        <f t="shared" si="191"/>
        <v>#VALUE!</v>
      </c>
      <c r="CN82" s="271" t="e">
        <f t="shared" si="192"/>
        <v>#VALUE!</v>
      </c>
      <c r="CO82" s="271" t="e">
        <f t="shared" si="193"/>
        <v>#VALUE!</v>
      </c>
      <c r="CP82" s="271" t="e">
        <f t="shared" si="194"/>
        <v>#VALUE!</v>
      </c>
      <c r="CQ82" s="271" t="e">
        <f t="shared" si="195"/>
        <v>#VALUE!</v>
      </c>
      <c r="CR82" s="271" t="e">
        <f t="shared" si="196"/>
        <v>#VALUE!</v>
      </c>
      <c r="CS82" s="271" t="e">
        <f t="shared" si="197"/>
        <v>#VALUE!</v>
      </c>
      <c r="CT82" s="271" t="e">
        <f t="shared" si="198"/>
        <v>#VALUE!</v>
      </c>
      <c r="CU82" s="271" t="e">
        <f t="shared" si="199"/>
        <v>#VALUE!</v>
      </c>
      <c r="CV82" s="271" t="e">
        <f t="shared" si="200"/>
        <v>#VALUE!</v>
      </c>
      <c r="CW82" s="271" t="e">
        <f t="shared" si="201"/>
        <v>#VALUE!</v>
      </c>
      <c r="CX82" s="271" t="e">
        <f t="shared" si="202"/>
        <v>#VALUE!</v>
      </c>
      <c r="CY82" s="271" t="e">
        <f t="shared" si="203"/>
        <v>#VALUE!</v>
      </c>
      <c r="CZ82" s="271" t="e">
        <f t="shared" si="204"/>
        <v>#VALUE!</v>
      </c>
      <c r="DA82" s="271" t="e">
        <f t="shared" si="205"/>
        <v>#VALUE!</v>
      </c>
      <c r="DB82" s="271" t="e">
        <f t="shared" si="206"/>
        <v>#VALUE!</v>
      </c>
      <c r="DC82" s="271" t="e">
        <f t="shared" si="207"/>
        <v>#VALUE!</v>
      </c>
      <c r="DD82" s="271" t="e">
        <f t="shared" si="208"/>
        <v>#VALUE!</v>
      </c>
      <c r="DE82" s="271" t="e">
        <f t="shared" si="209"/>
        <v>#VALUE!</v>
      </c>
      <c r="DF82" s="271" t="e">
        <f t="shared" si="210"/>
        <v>#VALUE!</v>
      </c>
      <c r="DG82" s="271" t="e">
        <f t="shared" si="211"/>
        <v>#VALUE!</v>
      </c>
      <c r="DH82" s="271" t="e">
        <f t="shared" si="212"/>
        <v>#VALUE!</v>
      </c>
      <c r="DI82" s="271" t="e">
        <f t="shared" si="213"/>
        <v>#VALUE!</v>
      </c>
      <c r="DJ82" s="271" t="e">
        <f t="shared" si="214"/>
        <v>#VALUE!</v>
      </c>
      <c r="DK82" s="271" t="e">
        <f t="shared" si="215"/>
        <v>#VALUE!</v>
      </c>
      <c r="DL82" s="271" t="e">
        <f t="shared" si="216"/>
        <v>#VALUE!</v>
      </c>
      <c r="DM82" s="271" t="e">
        <f t="shared" si="217"/>
        <v>#VALUE!</v>
      </c>
      <c r="DN82" s="271" t="e">
        <f t="shared" si="218"/>
        <v>#VALUE!</v>
      </c>
      <c r="DO82" s="271" t="e">
        <f t="shared" si="219"/>
        <v>#VALUE!</v>
      </c>
      <c r="DP82" s="271" t="e">
        <f t="shared" si="220"/>
        <v>#VALUE!</v>
      </c>
      <c r="DQ82" s="271" t="e">
        <f t="shared" si="221"/>
        <v>#VALUE!</v>
      </c>
      <c r="DR82" s="271" t="e">
        <f t="shared" si="222"/>
        <v>#VALUE!</v>
      </c>
      <c r="DS82" s="271" t="e">
        <f t="shared" si="223"/>
        <v>#VALUE!</v>
      </c>
      <c r="DT82" s="271" t="e">
        <f t="shared" si="224"/>
        <v>#VALUE!</v>
      </c>
      <c r="DU82" s="271" t="e">
        <f t="shared" si="225"/>
        <v>#VALUE!</v>
      </c>
      <c r="DV82" s="271" t="e">
        <f t="shared" si="226"/>
        <v>#VALUE!</v>
      </c>
      <c r="DW82" s="271" t="e">
        <f t="shared" si="227"/>
        <v>#VALUE!</v>
      </c>
      <c r="DX82" s="271" t="e">
        <f t="shared" si="228"/>
        <v>#VALUE!</v>
      </c>
      <c r="DY82" s="271" t="e">
        <f t="shared" si="229"/>
        <v>#VALUE!</v>
      </c>
      <c r="DZ82" s="271" t="e">
        <f t="shared" si="230"/>
        <v>#VALUE!</v>
      </c>
      <c r="EA82" s="271" t="e">
        <f t="shared" si="231"/>
        <v>#VALUE!</v>
      </c>
      <c r="EB82" s="271" t="e">
        <f t="shared" si="232"/>
        <v>#VALUE!</v>
      </c>
      <c r="EC82" s="271" t="e">
        <f t="shared" si="233"/>
        <v>#VALUE!</v>
      </c>
      <c r="ED82" s="271" t="e">
        <f t="shared" si="234"/>
        <v>#VALUE!</v>
      </c>
      <c r="EE82" s="271" t="e">
        <f t="shared" si="235"/>
        <v>#VALUE!</v>
      </c>
      <c r="EF82" s="271" t="e">
        <f t="shared" si="236"/>
        <v>#VALUE!</v>
      </c>
      <c r="EG82" s="271" t="e">
        <f t="shared" si="237"/>
        <v>#VALUE!</v>
      </c>
      <c r="EH82" s="271" t="e">
        <f t="shared" si="238"/>
        <v>#VALUE!</v>
      </c>
      <c r="EI82" s="338" t="e">
        <f t="shared" si="239"/>
        <v>#VALUE!</v>
      </c>
    </row>
    <row r="83" customHeight="1" ht="16.0">
      <c r="B83" s="323" t="s">
        <v>519</v>
      </c>
      <c r="C83" s="324" t="s">
        <v>519</v>
      </c>
      <c r="D83" s="325" t="s">
        <v>519</v>
      </c>
      <c r="E83" s="326" t="s">
        <v>519</v>
      </c>
      <c r="F83" s="146"/>
      <c r="G83" s="308" t="e">
        <f>IF(AND(P83&lt;&gt;"",E83="Live",D83="Opportunity"),RANK(P83,Current_Score,1)+COUNTIF(P$12:$P83,P83)-1,"")</f>
        <v>#VALUE!</v>
      </c>
      <c r="H83" s="309" t="e">
        <f>IF(AND(P83&lt;&gt;"",E83="Live",D83="Threat"),RANK(P83,Current_Score,0)+COUNTIF(P$12:$P83,P83)-1,"")</f>
        <v>#VALUE!</v>
      </c>
      <c r="I83" s="146"/>
      <c r="J83" s="323" t="s">
        <v>520</v>
      </c>
      <c r="K83" s="327" t="s">
        <v>521</v>
      </c>
      <c r="L83" s="327" t="s">
        <v>518</v>
      </c>
      <c r="M83" s="327" t="s">
        <v>519</v>
      </c>
      <c r="N83" s="328" t="e">
        <f t="shared" si="119"/>
        <v>#NAME?</v>
      </c>
      <c r="O83" s="271" t="e">
        <f>INDEX(Scale_Names,MAX(IF(K83="",0,MATCH(K83,Scale_Names,0)),IF(L83="",0,MATCH(L83,Scale_Names,0)),IF(M83=0,0,MATCH(M83,Scale_Names,0))),0)</f>
        <v>#NAME?</v>
      </c>
      <c r="P83" s="329" t="e">
        <f>IF(OR(J83="NIL",J83="",ISERROR(O83)),"",INDEX(PIG,MATCH(J83,PIG_Likelihood_Scale,0),MATCH(O83,PIG_Impact_Scale,0))*N83)</f>
        <v>#VALUE!</v>
      </c>
      <c r="Q83" s="146"/>
      <c r="R83" s="330" t="s">
        <v>703</v>
      </c>
      <c r="S83" s="331" t="s">
        <v>704</v>
      </c>
      <c r="T83" s="331" t="s">
        <v>705</v>
      </c>
      <c r="U83" s="332" t="e">
        <f t="shared" si="125"/>
        <v>#NAME?</v>
      </c>
      <c r="V83" s="146"/>
      <c r="W83" s="333" t="s">
        <v>706</v>
      </c>
      <c r="X83" s="146"/>
      <c r="Y83" s="320" t="s">
        <v>520</v>
      </c>
      <c r="Z83" s="271" t="s">
        <v>521</v>
      </c>
      <c r="AA83" s="271" t="s">
        <v>518</v>
      </c>
      <c r="AB83" s="271" t="s">
        <v>519</v>
      </c>
      <c r="AC83" s="328" t="e">
        <f t="shared" si="131"/>
        <v>#NAME?</v>
      </c>
      <c r="AD83" s="271" t="e">
        <f>INDEX(Scale_Names,MAX(IF(Z83="",0,MATCH(Z83,Scale_Names,0)),IF(AA83="",0,MATCH(AA83,Scale_Names,0)),IF(AB83=0,0,MATCH(AB83,Scale_Names,0))),0)</f>
        <v>#NAME?</v>
      </c>
      <c r="AE83" s="334" t="e">
        <f>IF(OR(Y83="NIL",ISERROR(AD83)),"",INDEX(PIG,MATCH(Y83,PIG_Likelihood_Scale,0),MATCH(AD83,PIG_Impact_Scale,0))*AC83)</f>
        <v>#VALUE!</v>
      </c>
      <c r="AF83" s="146"/>
      <c r="AG83" s="335" t="s">
        <v>703</v>
      </c>
      <c r="AH83" s="269" t="s">
        <v>704</v>
      </c>
      <c r="AI83" s="269" t="s">
        <v>705</v>
      </c>
      <c r="AJ83" s="336" t="e">
        <f t="shared" si="137"/>
        <v>#NAME?</v>
      </c>
      <c r="AK83" s="146"/>
      <c r="AL83" s="320" t="e">
        <f>IF(OR(J83="NIL",ISERROR(O83),E83&lt;&gt;Live),"",INDEX(Unique_PIG,MATCH(J83,PIG_Likelihood_Scale,0),MATCH(O83,PIG_Impact_Scale,0))*N83)</f>
        <v>#VALUE!</v>
      </c>
      <c r="AM83" s="271" t="e">
        <f t="shared" si="139"/>
        <v>#VALUE!</v>
      </c>
      <c r="AN83" s="271" t="e">
        <f t="shared" si="140"/>
        <v>#VALUE!</v>
      </c>
      <c r="AO83" s="271" t="e">
        <f t="shared" si="141"/>
        <v>#VALUE!</v>
      </c>
      <c r="AP83" s="271" t="e">
        <f t="shared" si="142"/>
        <v>#VALUE!</v>
      </c>
      <c r="AQ83" s="271" t="e">
        <f t="shared" si="143"/>
        <v>#VALUE!</v>
      </c>
      <c r="AR83" s="271" t="e">
        <f t="shared" si="144"/>
        <v>#VALUE!</v>
      </c>
      <c r="AS83" s="271" t="e">
        <f t="shared" si="145"/>
        <v>#VALUE!</v>
      </c>
      <c r="AT83" s="271" t="e">
        <f t="shared" si="146"/>
        <v>#VALUE!</v>
      </c>
      <c r="AU83" s="271" t="e">
        <f t="shared" si="147"/>
        <v>#VALUE!</v>
      </c>
      <c r="AV83" s="271" t="e">
        <f t="shared" si="148"/>
        <v>#VALUE!</v>
      </c>
      <c r="AW83" s="271" t="e">
        <f t="shared" si="149"/>
        <v>#VALUE!</v>
      </c>
      <c r="AX83" s="271" t="e">
        <f t="shared" si="150"/>
        <v>#VALUE!</v>
      </c>
      <c r="AY83" s="271" t="e">
        <f t="shared" si="151"/>
        <v>#VALUE!</v>
      </c>
      <c r="AZ83" s="271" t="e">
        <f t="shared" si="152"/>
        <v>#VALUE!</v>
      </c>
      <c r="BA83" s="271" t="e">
        <f t="shared" si="153"/>
        <v>#VALUE!</v>
      </c>
      <c r="BB83" s="271" t="e">
        <f t="shared" si="154"/>
        <v>#VALUE!</v>
      </c>
      <c r="BC83" s="271" t="e">
        <f t="shared" si="155"/>
        <v>#VALUE!</v>
      </c>
      <c r="BD83" s="271" t="e">
        <f t="shared" si="156"/>
        <v>#VALUE!</v>
      </c>
      <c r="BE83" s="271" t="e">
        <f t="shared" si="157"/>
        <v>#VALUE!</v>
      </c>
      <c r="BF83" s="271" t="e">
        <f t="shared" si="158"/>
        <v>#VALUE!</v>
      </c>
      <c r="BG83" s="271" t="e">
        <f t="shared" si="159"/>
        <v>#VALUE!</v>
      </c>
      <c r="BH83" s="271" t="e">
        <f t="shared" si="160"/>
        <v>#VALUE!</v>
      </c>
      <c r="BI83" s="271" t="e">
        <f t="shared" si="161"/>
        <v>#VALUE!</v>
      </c>
      <c r="BJ83" s="271" t="e">
        <f t="shared" si="162"/>
        <v>#VALUE!</v>
      </c>
      <c r="BK83" s="271" t="e">
        <f t="shared" si="163"/>
        <v>#VALUE!</v>
      </c>
      <c r="BL83" s="271" t="e">
        <f t="shared" si="164"/>
        <v>#VALUE!</v>
      </c>
      <c r="BM83" s="271" t="e">
        <f t="shared" si="165"/>
        <v>#VALUE!</v>
      </c>
      <c r="BN83" s="271" t="e">
        <f t="shared" si="166"/>
        <v>#VALUE!</v>
      </c>
      <c r="BO83" s="271" t="e">
        <f t="shared" si="167"/>
        <v>#VALUE!</v>
      </c>
      <c r="BP83" s="271" t="e">
        <f t="shared" si="168"/>
        <v>#VALUE!</v>
      </c>
      <c r="BQ83" s="271" t="e">
        <f t="shared" si="169"/>
        <v>#VALUE!</v>
      </c>
      <c r="BR83" s="271" t="e">
        <f t="shared" si="170"/>
        <v>#VALUE!</v>
      </c>
      <c r="BS83" s="271" t="e">
        <f t="shared" si="171"/>
        <v>#VALUE!</v>
      </c>
      <c r="BT83" s="271" t="e">
        <f t="shared" si="172"/>
        <v>#VALUE!</v>
      </c>
      <c r="BU83" s="271" t="e">
        <f t="shared" si="173"/>
        <v>#VALUE!</v>
      </c>
      <c r="BV83" s="271" t="e">
        <f t="shared" si="174"/>
        <v>#VALUE!</v>
      </c>
      <c r="BW83" s="271" t="e">
        <f t="shared" si="175"/>
        <v>#VALUE!</v>
      </c>
      <c r="BX83" s="271" t="e">
        <f t="shared" si="176"/>
        <v>#VALUE!</v>
      </c>
      <c r="BY83" s="271" t="e">
        <f t="shared" si="177"/>
        <v>#VALUE!</v>
      </c>
      <c r="BZ83" s="271" t="e">
        <f t="shared" si="178"/>
        <v>#VALUE!</v>
      </c>
      <c r="CA83" s="271" t="e">
        <f t="shared" si="179"/>
        <v>#VALUE!</v>
      </c>
      <c r="CB83" s="271" t="e">
        <f t="shared" si="180"/>
        <v>#VALUE!</v>
      </c>
      <c r="CC83" s="271" t="e">
        <f t="shared" si="181"/>
        <v>#VALUE!</v>
      </c>
      <c r="CD83" s="271" t="e">
        <f t="shared" si="182"/>
        <v>#VALUE!</v>
      </c>
      <c r="CE83" s="271" t="e">
        <f t="shared" si="183"/>
        <v>#VALUE!</v>
      </c>
      <c r="CF83" s="271" t="e">
        <f t="shared" si="184"/>
        <v>#VALUE!</v>
      </c>
      <c r="CG83" s="271" t="e">
        <f t="shared" si="185"/>
        <v>#VALUE!</v>
      </c>
      <c r="CH83" s="271" t="e">
        <f t="shared" si="186"/>
        <v>#VALUE!</v>
      </c>
      <c r="CI83" s="271" t="e">
        <f t="shared" si="187"/>
        <v>#VALUE!</v>
      </c>
      <c r="CJ83" s="156" t="e">
        <f t="shared" si="188"/>
        <v>#VALUE!</v>
      </c>
      <c r="CK83" s="337" t="e">
        <f>IF(OR(Y83="NIL",ISERROR(AD83),E83&lt;&gt;Live),"",INDEX(Unique_PIG,MATCH(Y83,PIG_Likelihood_Scale,0),MATCH(AD83,PIG_Impact_Scale,0))*AC83)</f>
        <v>#VALUE!</v>
      </c>
      <c r="CL83" s="271" t="e">
        <f t="shared" si="190"/>
        <v>#VALUE!</v>
      </c>
      <c r="CM83" s="271" t="e">
        <f t="shared" si="191"/>
        <v>#VALUE!</v>
      </c>
      <c r="CN83" s="271" t="e">
        <f t="shared" si="192"/>
        <v>#VALUE!</v>
      </c>
      <c r="CO83" s="271" t="e">
        <f t="shared" si="193"/>
        <v>#VALUE!</v>
      </c>
      <c r="CP83" s="271" t="e">
        <f t="shared" si="194"/>
        <v>#VALUE!</v>
      </c>
      <c r="CQ83" s="271" t="e">
        <f t="shared" si="195"/>
        <v>#VALUE!</v>
      </c>
      <c r="CR83" s="271" t="e">
        <f t="shared" si="196"/>
        <v>#VALUE!</v>
      </c>
      <c r="CS83" s="271" t="e">
        <f t="shared" si="197"/>
        <v>#VALUE!</v>
      </c>
      <c r="CT83" s="271" t="e">
        <f t="shared" si="198"/>
        <v>#VALUE!</v>
      </c>
      <c r="CU83" s="271" t="e">
        <f t="shared" si="199"/>
        <v>#VALUE!</v>
      </c>
      <c r="CV83" s="271" t="e">
        <f t="shared" si="200"/>
        <v>#VALUE!</v>
      </c>
      <c r="CW83" s="271" t="e">
        <f t="shared" si="201"/>
        <v>#VALUE!</v>
      </c>
      <c r="CX83" s="271" t="e">
        <f t="shared" si="202"/>
        <v>#VALUE!</v>
      </c>
      <c r="CY83" s="271" t="e">
        <f t="shared" si="203"/>
        <v>#VALUE!</v>
      </c>
      <c r="CZ83" s="271" t="e">
        <f t="shared" si="204"/>
        <v>#VALUE!</v>
      </c>
      <c r="DA83" s="271" t="e">
        <f t="shared" si="205"/>
        <v>#VALUE!</v>
      </c>
      <c r="DB83" s="271" t="e">
        <f t="shared" si="206"/>
        <v>#VALUE!</v>
      </c>
      <c r="DC83" s="271" t="e">
        <f t="shared" si="207"/>
        <v>#VALUE!</v>
      </c>
      <c r="DD83" s="271" t="e">
        <f t="shared" si="208"/>
        <v>#VALUE!</v>
      </c>
      <c r="DE83" s="271" t="e">
        <f t="shared" si="209"/>
        <v>#VALUE!</v>
      </c>
      <c r="DF83" s="271" t="e">
        <f t="shared" si="210"/>
        <v>#VALUE!</v>
      </c>
      <c r="DG83" s="271" t="e">
        <f t="shared" si="211"/>
        <v>#VALUE!</v>
      </c>
      <c r="DH83" s="271" t="e">
        <f t="shared" si="212"/>
        <v>#VALUE!</v>
      </c>
      <c r="DI83" s="271" t="e">
        <f t="shared" si="213"/>
        <v>#VALUE!</v>
      </c>
      <c r="DJ83" s="271" t="e">
        <f t="shared" si="214"/>
        <v>#VALUE!</v>
      </c>
      <c r="DK83" s="271" t="e">
        <f t="shared" si="215"/>
        <v>#VALUE!</v>
      </c>
      <c r="DL83" s="271" t="e">
        <f t="shared" si="216"/>
        <v>#VALUE!</v>
      </c>
      <c r="DM83" s="271" t="e">
        <f t="shared" si="217"/>
        <v>#VALUE!</v>
      </c>
      <c r="DN83" s="271" t="e">
        <f t="shared" si="218"/>
        <v>#VALUE!</v>
      </c>
      <c r="DO83" s="271" t="e">
        <f t="shared" si="219"/>
        <v>#VALUE!</v>
      </c>
      <c r="DP83" s="271" t="e">
        <f t="shared" si="220"/>
        <v>#VALUE!</v>
      </c>
      <c r="DQ83" s="271" t="e">
        <f t="shared" si="221"/>
        <v>#VALUE!</v>
      </c>
      <c r="DR83" s="271" t="e">
        <f t="shared" si="222"/>
        <v>#VALUE!</v>
      </c>
      <c r="DS83" s="271" t="e">
        <f t="shared" si="223"/>
        <v>#VALUE!</v>
      </c>
      <c r="DT83" s="271" t="e">
        <f t="shared" si="224"/>
        <v>#VALUE!</v>
      </c>
      <c r="DU83" s="271" t="e">
        <f t="shared" si="225"/>
        <v>#VALUE!</v>
      </c>
      <c r="DV83" s="271" t="e">
        <f t="shared" si="226"/>
        <v>#VALUE!</v>
      </c>
      <c r="DW83" s="271" t="e">
        <f t="shared" si="227"/>
        <v>#VALUE!</v>
      </c>
      <c r="DX83" s="271" t="e">
        <f t="shared" si="228"/>
        <v>#VALUE!</v>
      </c>
      <c r="DY83" s="271" t="e">
        <f t="shared" si="229"/>
        <v>#VALUE!</v>
      </c>
      <c r="DZ83" s="271" t="e">
        <f t="shared" si="230"/>
        <v>#VALUE!</v>
      </c>
      <c r="EA83" s="271" t="e">
        <f t="shared" si="231"/>
        <v>#VALUE!</v>
      </c>
      <c r="EB83" s="271" t="e">
        <f t="shared" si="232"/>
        <v>#VALUE!</v>
      </c>
      <c r="EC83" s="271" t="e">
        <f t="shared" si="233"/>
        <v>#VALUE!</v>
      </c>
      <c r="ED83" s="271" t="e">
        <f t="shared" si="234"/>
        <v>#VALUE!</v>
      </c>
      <c r="EE83" s="271" t="e">
        <f t="shared" si="235"/>
        <v>#VALUE!</v>
      </c>
      <c r="EF83" s="271" t="e">
        <f t="shared" si="236"/>
        <v>#VALUE!</v>
      </c>
      <c r="EG83" s="271" t="e">
        <f t="shared" si="237"/>
        <v>#VALUE!</v>
      </c>
      <c r="EH83" s="271" t="e">
        <f t="shared" si="238"/>
        <v>#VALUE!</v>
      </c>
      <c r="EI83" s="338" t="e">
        <f t="shared" si="239"/>
        <v>#VALUE!</v>
      </c>
    </row>
    <row r="84" customHeight="1" ht="16.0">
      <c r="B84" s="323" t="s">
        <v>519</v>
      </c>
      <c r="C84" s="324" t="s">
        <v>519</v>
      </c>
      <c r="D84" s="325" t="s">
        <v>519</v>
      </c>
      <c r="E84" s="326" t="s">
        <v>519</v>
      </c>
      <c r="F84" s="146"/>
      <c r="G84" s="308" t="e">
        <f>IF(AND(P84&lt;&gt;"",E84="Live",D84="Opportunity"),RANK(P84,Current_Score,1)+COUNTIF(P$12:$P84,P84)-1,"")</f>
        <v>#VALUE!</v>
      </c>
      <c r="H84" s="309" t="e">
        <f>IF(AND(P84&lt;&gt;"",E84="Live",D84="Threat"),RANK(P84,Current_Score,0)+COUNTIF(P$12:$P84,P84)-1,"")</f>
        <v>#VALUE!</v>
      </c>
      <c r="I84" s="146"/>
      <c r="J84" s="323" t="s">
        <v>520</v>
      </c>
      <c r="K84" s="327" t="s">
        <v>521</v>
      </c>
      <c r="L84" s="327" t="s">
        <v>518</v>
      </c>
      <c r="M84" s="327" t="s">
        <v>519</v>
      </c>
      <c r="N84" s="328" t="e">
        <f t="shared" si="119"/>
        <v>#NAME?</v>
      </c>
      <c r="O84" s="271" t="e">
        <f>INDEX(Scale_Names,MAX(IF(K84="",0,MATCH(K84,Scale_Names,0)),IF(L84="",0,MATCH(L84,Scale_Names,0)),IF(M84=0,0,MATCH(M84,Scale_Names,0))),0)</f>
        <v>#NAME?</v>
      </c>
      <c r="P84" s="329" t="e">
        <f>IF(OR(J84="NIL",J84="",ISERROR(O84)),"",INDEX(PIG,MATCH(J84,PIG_Likelihood_Scale,0),MATCH(O84,PIG_Impact_Scale,0))*N84)</f>
        <v>#VALUE!</v>
      </c>
      <c r="Q84" s="146"/>
      <c r="R84" s="330" t="s">
        <v>707</v>
      </c>
      <c r="S84" s="331" t="s">
        <v>708</v>
      </c>
      <c r="T84" s="331" t="s">
        <v>709</v>
      </c>
      <c r="U84" s="332" t="e">
        <f t="shared" si="125"/>
        <v>#NAME?</v>
      </c>
      <c r="V84" s="146"/>
      <c r="W84" s="333" t="s">
        <v>710</v>
      </c>
      <c r="X84" s="146"/>
      <c r="Y84" s="320" t="s">
        <v>520</v>
      </c>
      <c r="Z84" s="271" t="s">
        <v>521</v>
      </c>
      <c r="AA84" s="271" t="s">
        <v>518</v>
      </c>
      <c r="AB84" s="271" t="s">
        <v>519</v>
      </c>
      <c r="AC84" s="328" t="e">
        <f t="shared" si="131"/>
        <v>#NAME?</v>
      </c>
      <c r="AD84" s="271" t="e">
        <f>INDEX(Scale_Names,MAX(IF(Z84="",0,MATCH(Z84,Scale_Names,0)),IF(AA84="",0,MATCH(AA84,Scale_Names,0)),IF(AB84=0,0,MATCH(AB84,Scale_Names,0))),0)</f>
        <v>#NAME?</v>
      </c>
      <c r="AE84" s="334" t="e">
        <f>IF(OR(Y84="NIL",ISERROR(AD84)),"",INDEX(PIG,MATCH(Y84,PIG_Likelihood_Scale,0),MATCH(AD84,PIG_Impact_Scale,0))*AC84)</f>
        <v>#VALUE!</v>
      </c>
      <c r="AF84" s="146"/>
      <c r="AG84" s="335" t="s">
        <v>707</v>
      </c>
      <c r="AH84" s="269" t="s">
        <v>708</v>
      </c>
      <c r="AI84" s="269" t="s">
        <v>709</v>
      </c>
      <c r="AJ84" s="336" t="e">
        <f t="shared" si="137"/>
        <v>#NAME?</v>
      </c>
      <c r="AK84" s="146"/>
      <c r="AL84" s="320" t="e">
        <f>IF(OR(J84="NIL",ISERROR(O84),E84&lt;&gt;Live),"",INDEX(Unique_PIG,MATCH(J84,PIG_Likelihood_Scale,0),MATCH(O84,PIG_Impact_Scale,0))*N84)</f>
        <v>#VALUE!</v>
      </c>
      <c r="AM84" s="271" t="e">
        <f t="shared" si="139"/>
        <v>#VALUE!</v>
      </c>
      <c r="AN84" s="271" t="e">
        <f t="shared" si="140"/>
        <v>#VALUE!</v>
      </c>
      <c r="AO84" s="271" t="e">
        <f t="shared" si="141"/>
        <v>#VALUE!</v>
      </c>
      <c r="AP84" s="271" t="e">
        <f t="shared" si="142"/>
        <v>#VALUE!</v>
      </c>
      <c r="AQ84" s="271" t="e">
        <f t="shared" si="143"/>
        <v>#VALUE!</v>
      </c>
      <c r="AR84" s="271" t="e">
        <f t="shared" si="144"/>
        <v>#VALUE!</v>
      </c>
      <c r="AS84" s="271" t="e">
        <f t="shared" si="145"/>
        <v>#VALUE!</v>
      </c>
      <c r="AT84" s="271" t="e">
        <f t="shared" si="146"/>
        <v>#VALUE!</v>
      </c>
      <c r="AU84" s="271" t="e">
        <f t="shared" si="147"/>
        <v>#VALUE!</v>
      </c>
      <c r="AV84" s="271" t="e">
        <f t="shared" si="148"/>
        <v>#VALUE!</v>
      </c>
      <c r="AW84" s="271" t="e">
        <f t="shared" si="149"/>
        <v>#VALUE!</v>
      </c>
      <c r="AX84" s="271" t="e">
        <f t="shared" si="150"/>
        <v>#VALUE!</v>
      </c>
      <c r="AY84" s="271" t="e">
        <f t="shared" si="151"/>
        <v>#VALUE!</v>
      </c>
      <c r="AZ84" s="271" t="e">
        <f t="shared" si="152"/>
        <v>#VALUE!</v>
      </c>
      <c r="BA84" s="271" t="e">
        <f t="shared" si="153"/>
        <v>#VALUE!</v>
      </c>
      <c r="BB84" s="271" t="e">
        <f t="shared" si="154"/>
        <v>#VALUE!</v>
      </c>
      <c r="BC84" s="271" t="e">
        <f t="shared" si="155"/>
        <v>#VALUE!</v>
      </c>
      <c r="BD84" s="271" t="e">
        <f t="shared" si="156"/>
        <v>#VALUE!</v>
      </c>
      <c r="BE84" s="271" t="e">
        <f t="shared" si="157"/>
        <v>#VALUE!</v>
      </c>
      <c r="BF84" s="271" t="e">
        <f t="shared" si="158"/>
        <v>#VALUE!</v>
      </c>
      <c r="BG84" s="271" t="e">
        <f t="shared" si="159"/>
        <v>#VALUE!</v>
      </c>
      <c r="BH84" s="271" t="e">
        <f t="shared" si="160"/>
        <v>#VALUE!</v>
      </c>
      <c r="BI84" s="271" t="e">
        <f t="shared" si="161"/>
        <v>#VALUE!</v>
      </c>
      <c r="BJ84" s="271" t="e">
        <f t="shared" si="162"/>
        <v>#VALUE!</v>
      </c>
      <c r="BK84" s="271" t="e">
        <f t="shared" si="163"/>
        <v>#VALUE!</v>
      </c>
      <c r="BL84" s="271" t="e">
        <f t="shared" si="164"/>
        <v>#VALUE!</v>
      </c>
      <c r="BM84" s="271" t="e">
        <f t="shared" si="165"/>
        <v>#VALUE!</v>
      </c>
      <c r="BN84" s="271" t="e">
        <f t="shared" si="166"/>
        <v>#VALUE!</v>
      </c>
      <c r="BO84" s="271" t="e">
        <f t="shared" si="167"/>
        <v>#VALUE!</v>
      </c>
      <c r="BP84" s="271" t="e">
        <f t="shared" si="168"/>
        <v>#VALUE!</v>
      </c>
      <c r="BQ84" s="271" t="e">
        <f t="shared" si="169"/>
        <v>#VALUE!</v>
      </c>
      <c r="BR84" s="271" t="e">
        <f t="shared" si="170"/>
        <v>#VALUE!</v>
      </c>
      <c r="BS84" s="271" t="e">
        <f t="shared" si="171"/>
        <v>#VALUE!</v>
      </c>
      <c r="BT84" s="271" t="e">
        <f t="shared" si="172"/>
        <v>#VALUE!</v>
      </c>
      <c r="BU84" s="271" t="e">
        <f t="shared" si="173"/>
        <v>#VALUE!</v>
      </c>
      <c r="BV84" s="271" t="e">
        <f t="shared" si="174"/>
        <v>#VALUE!</v>
      </c>
      <c r="BW84" s="271" t="e">
        <f t="shared" si="175"/>
        <v>#VALUE!</v>
      </c>
      <c r="BX84" s="271" t="e">
        <f t="shared" si="176"/>
        <v>#VALUE!</v>
      </c>
      <c r="BY84" s="271" t="e">
        <f t="shared" si="177"/>
        <v>#VALUE!</v>
      </c>
      <c r="BZ84" s="271" t="e">
        <f t="shared" si="178"/>
        <v>#VALUE!</v>
      </c>
      <c r="CA84" s="271" t="e">
        <f t="shared" si="179"/>
        <v>#VALUE!</v>
      </c>
      <c r="CB84" s="271" t="e">
        <f t="shared" si="180"/>
        <v>#VALUE!</v>
      </c>
      <c r="CC84" s="271" t="e">
        <f t="shared" si="181"/>
        <v>#VALUE!</v>
      </c>
      <c r="CD84" s="271" t="e">
        <f t="shared" si="182"/>
        <v>#VALUE!</v>
      </c>
      <c r="CE84" s="271" t="e">
        <f t="shared" si="183"/>
        <v>#VALUE!</v>
      </c>
      <c r="CF84" s="271" t="e">
        <f t="shared" si="184"/>
        <v>#VALUE!</v>
      </c>
      <c r="CG84" s="271" t="e">
        <f t="shared" si="185"/>
        <v>#VALUE!</v>
      </c>
      <c r="CH84" s="271" t="e">
        <f t="shared" si="186"/>
        <v>#VALUE!</v>
      </c>
      <c r="CI84" s="271" t="e">
        <f t="shared" si="187"/>
        <v>#VALUE!</v>
      </c>
      <c r="CJ84" s="156" t="e">
        <f t="shared" si="188"/>
        <v>#VALUE!</v>
      </c>
      <c r="CK84" s="337" t="e">
        <f>IF(OR(Y84="NIL",ISERROR(AD84),E84&lt;&gt;Live),"",INDEX(Unique_PIG,MATCH(Y84,PIG_Likelihood_Scale,0),MATCH(AD84,PIG_Impact_Scale,0))*AC84)</f>
        <v>#VALUE!</v>
      </c>
      <c r="CL84" s="271" t="e">
        <f t="shared" si="190"/>
        <v>#VALUE!</v>
      </c>
      <c r="CM84" s="271" t="e">
        <f t="shared" si="191"/>
        <v>#VALUE!</v>
      </c>
      <c r="CN84" s="271" t="e">
        <f t="shared" si="192"/>
        <v>#VALUE!</v>
      </c>
      <c r="CO84" s="271" t="e">
        <f t="shared" si="193"/>
        <v>#VALUE!</v>
      </c>
      <c r="CP84" s="271" t="e">
        <f t="shared" si="194"/>
        <v>#VALUE!</v>
      </c>
      <c r="CQ84" s="271" t="e">
        <f t="shared" si="195"/>
        <v>#VALUE!</v>
      </c>
      <c r="CR84" s="271" t="e">
        <f t="shared" si="196"/>
        <v>#VALUE!</v>
      </c>
      <c r="CS84" s="271" t="e">
        <f t="shared" si="197"/>
        <v>#VALUE!</v>
      </c>
      <c r="CT84" s="271" t="e">
        <f t="shared" si="198"/>
        <v>#VALUE!</v>
      </c>
      <c r="CU84" s="271" t="e">
        <f t="shared" si="199"/>
        <v>#VALUE!</v>
      </c>
      <c r="CV84" s="271" t="e">
        <f t="shared" si="200"/>
        <v>#VALUE!</v>
      </c>
      <c r="CW84" s="271" t="e">
        <f t="shared" si="201"/>
        <v>#VALUE!</v>
      </c>
      <c r="CX84" s="271" t="e">
        <f t="shared" si="202"/>
        <v>#VALUE!</v>
      </c>
      <c r="CY84" s="271" t="e">
        <f t="shared" si="203"/>
        <v>#VALUE!</v>
      </c>
      <c r="CZ84" s="271" t="e">
        <f t="shared" si="204"/>
        <v>#VALUE!</v>
      </c>
      <c r="DA84" s="271" t="e">
        <f t="shared" si="205"/>
        <v>#VALUE!</v>
      </c>
      <c r="DB84" s="271" t="e">
        <f t="shared" si="206"/>
        <v>#VALUE!</v>
      </c>
      <c r="DC84" s="271" t="e">
        <f t="shared" si="207"/>
        <v>#VALUE!</v>
      </c>
      <c r="DD84" s="271" t="e">
        <f t="shared" si="208"/>
        <v>#VALUE!</v>
      </c>
      <c r="DE84" s="271" t="e">
        <f t="shared" si="209"/>
        <v>#VALUE!</v>
      </c>
      <c r="DF84" s="271" t="e">
        <f t="shared" si="210"/>
        <v>#VALUE!</v>
      </c>
      <c r="DG84" s="271" t="e">
        <f t="shared" si="211"/>
        <v>#VALUE!</v>
      </c>
      <c r="DH84" s="271" t="e">
        <f t="shared" si="212"/>
        <v>#VALUE!</v>
      </c>
      <c r="DI84" s="271" t="e">
        <f t="shared" si="213"/>
        <v>#VALUE!</v>
      </c>
      <c r="DJ84" s="271" t="e">
        <f t="shared" si="214"/>
        <v>#VALUE!</v>
      </c>
      <c r="DK84" s="271" t="e">
        <f t="shared" si="215"/>
        <v>#VALUE!</v>
      </c>
      <c r="DL84" s="271" t="e">
        <f t="shared" si="216"/>
        <v>#VALUE!</v>
      </c>
      <c r="DM84" s="271" t="e">
        <f t="shared" si="217"/>
        <v>#VALUE!</v>
      </c>
      <c r="DN84" s="271" t="e">
        <f t="shared" si="218"/>
        <v>#VALUE!</v>
      </c>
      <c r="DO84" s="271" t="e">
        <f t="shared" si="219"/>
        <v>#VALUE!</v>
      </c>
      <c r="DP84" s="271" t="e">
        <f t="shared" si="220"/>
        <v>#VALUE!</v>
      </c>
      <c r="DQ84" s="271" t="e">
        <f t="shared" si="221"/>
        <v>#VALUE!</v>
      </c>
      <c r="DR84" s="271" t="e">
        <f t="shared" si="222"/>
        <v>#VALUE!</v>
      </c>
      <c r="DS84" s="271" t="e">
        <f t="shared" si="223"/>
        <v>#VALUE!</v>
      </c>
      <c r="DT84" s="271" t="e">
        <f t="shared" si="224"/>
        <v>#VALUE!</v>
      </c>
      <c r="DU84" s="271" t="e">
        <f t="shared" si="225"/>
        <v>#VALUE!</v>
      </c>
      <c r="DV84" s="271" t="e">
        <f t="shared" si="226"/>
        <v>#VALUE!</v>
      </c>
      <c r="DW84" s="271" t="e">
        <f t="shared" si="227"/>
        <v>#VALUE!</v>
      </c>
      <c r="DX84" s="271" t="e">
        <f t="shared" si="228"/>
        <v>#VALUE!</v>
      </c>
      <c r="DY84" s="271" t="e">
        <f t="shared" si="229"/>
        <v>#VALUE!</v>
      </c>
      <c r="DZ84" s="271" t="e">
        <f t="shared" si="230"/>
        <v>#VALUE!</v>
      </c>
      <c r="EA84" s="271" t="e">
        <f t="shared" si="231"/>
        <v>#VALUE!</v>
      </c>
      <c r="EB84" s="271" t="e">
        <f t="shared" si="232"/>
        <v>#VALUE!</v>
      </c>
      <c r="EC84" s="271" t="e">
        <f t="shared" si="233"/>
        <v>#VALUE!</v>
      </c>
      <c r="ED84" s="271" t="e">
        <f t="shared" si="234"/>
        <v>#VALUE!</v>
      </c>
      <c r="EE84" s="271" t="e">
        <f t="shared" si="235"/>
        <v>#VALUE!</v>
      </c>
      <c r="EF84" s="271" t="e">
        <f t="shared" si="236"/>
        <v>#VALUE!</v>
      </c>
      <c r="EG84" s="271" t="e">
        <f t="shared" si="237"/>
        <v>#VALUE!</v>
      </c>
      <c r="EH84" s="271" t="e">
        <f t="shared" si="238"/>
        <v>#VALUE!</v>
      </c>
      <c r="EI84" s="338" t="e">
        <f t="shared" si="239"/>
        <v>#VALUE!</v>
      </c>
    </row>
    <row r="85" customHeight="1" ht="16.0">
      <c r="B85" s="323" t="s">
        <v>519</v>
      </c>
      <c r="C85" s="324" t="s">
        <v>519</v>
      </c>
      <c r="D85" s="325" t="s">
        <v>519</v>
      </c>
      <c r="E85" s="326" t="s">
        <v>519</v>
      </c>
      <c r="F85" s="146"/>
      <c r="G85" s="308" t="e">
        <f>IF(AND(P85&lt;&gt;"",E85="Live",D85="Opportunity"),RANK(P85,Current_Score,1)+COUNTIF(P$12:$P85,P85)-1,"")</f>
        <v>#VALUE!</v>
      </c>
      <c r="H85" s="309" t="e">
        <f>IF(AND(P85&lt;&gt;"",E85="Live",D85="Threat"),RANK(P85,Current_Score,0)+COUNTIF(P$12:$P85,P85)-1,"")</f>
        <v>#VALUE!</v>
      </c>
      <c r="I85" s="146"/>
      <c r="J85" s="323" t="s">
        <v>520</v>
      </c>
      <c r="K85" s="327" t="s">
        <v>521</v>
      </c>
      <c r="L85" s="327" t="s">
        <v>518</v>
      </c>
      <c r="M85" s="327" t="s">
        <v>519</v>
      </c>
      <c r="N85" s="328" t="e">
        <f t="shared" si="119"/>
        <v>#NAME?</v>
      </c>
      <c r="O85" s="271" t="e">
        <f>INDEX(Scale_Names,MAX(IF(K85="",0,MATCH(K85,Scale_Names,0)),IF(L85="",0,MATCH(L85,Scale_Names,0)),IF(M85=0,0,MATCH(M85,Scale_Names,0))),0)</f>
        <v>#NAME?</v>
      </c>
      <c r="P85" s="329" t="e">
        <f>IF(OR(J85="NIL",J85="",ISERROR(O85)),"",INDEX(PIG,MATCH(J85,PIG_Likelihood_Scale,0),MATCH(O85,PIG_Impact_Scale,0))*N85)</f>
        <v>#VALUE!</v>
      </c>
      <c r="Q85" s="146"/>
      <c r="R85" s="330" t="s">
        <v>711</v>
      </c>
      <c r="S85" s="331" t="s">
        <v>712</v>
      </c>
      <c r="T85" s="331" t="s">
        <v>713</v>
      </c>
      <c r="U85" s="332" t="e">
        <f t="shared" si="125"/>
        <v>#NAME?</v>
      </c>
      <c r="V85" s="146"/>
      <c r="W85" s="333" t="s">
        <v>714</v>
      </c>
      <c r="X85" s="146"/>
      <c r="Y85" s="320" t="s">
        <v>520</v>
      </c>
      <c r="Z85" s="271" t="s">
        <v>521</v>
      </c>
      <c r="AA85" s="271" t="s">
        <v>518</v>
      </c>
      <c r="AB85" s="271" t="s">
        <v>519</v>
      </c>
      <c r="AC85" s="328" t="e">
        <f t="shared" si="131"/>
        <v>#NAME?</v>
      </c>
      <c r="AD85" s="271" t="e">
        <f>INDEX(Scale_Names,MAX(IF(Z85="",0,MATCH(Z85,Scale_Names,0)),IF(AA85="",0,MATCH(AA85,Scale_Names,0)),IF(AB85=0,0,MATCH(AB85,Scale_Names,0))),0)</f>
        <v>#NAME?</v>
      </c>
      <c r="AE85" s="334" t="e">
        <f>IF(OR(Y85="NIL",ISERROR(AD85)),"",INDEX(PIG,MATCH(Y85,PIG_Likelihood_Scale,0),MATCH(AD85,PIG_Impact_Scale,0))*AC85)</f>
        <v>#VALUE!</v>
      </c>
      <c r="AF85" s="146"/>
      <c r="AG85" s="335" t="s">
        <v>711</v>
      </c>
      <c r="AH85" s="269" t="s">
        <v>712</v>
      </c>
      <c r="AI85" s="269" t="s">
        <v>713</v>
      </c>
      <c r="AJ85" s="336" t="e">
        <f t="shared" si="137"/>
        <v>#NAME?</v>
      </c>
      <c r="AK85" s="146"/>
      <c r="AL85" s="320" t="e">
        <f>IF(OR(J85="NIL",ISERROR(O85),E85&lt;&gt;Live),"",INDEX(Unique_PIG,MATCH(J85,PIG_Likelihood_Scale,0),MATCH(O85,PIG_Impact_Scale,0))*N85)</f>
        <v>#VALUE!</v>
      </c>
      <c r="AM85" s="271" t="e">
        <f t="shared" si="139"/>
        <v>#VALUE!</v>
      </c>
      <c r="AN85" s="271" t="e">
        <f t="shared" si="140"/>
        <v>#VALUE!</v>
      </c>
      <c r="AO85" s="271" t="e">
        <f t="shared" si="141"/>
        <v>#VALUE!</v>
      </c>
      <c r="AP85" s="271" t="e">
        <f t="shared" si="142"/>
        <v>#VALUE!</v>
      </c>
      <c r="AQ85" s="271" t="e">
        <f t="shared" si="143"/>
        <v>#VALUE!</v>
      </c>
      <c r="AR85" s="271" t="e">
        <f t="shared" si="144"/>
        <v>#VALUE!</v>
      </c>
      <c r="AS85" s="271" t="e">
        <f t="shared" si="145"/>
        <v>#VALUE!</v>
      </c>
      <c r="AT85" s="271" t="e">
        <f t="shared" si="146"/>
        <v>#VALUE!</v>
      </c>
      <c r="AU85" s="271" t="e">
        <f t="shared" si="147"/>
        <v>#VALUE!</v>
      </c>
      <c r="AV85" s="271" t="e">
        <f t="shared" si="148"/>
        <v>#VALUE!</v>
      </c>
      <c r="AW85" s="271" t="e">
        <f t="shared" si="149"/>
        <v>#VALUE!</v>
      </c>
      <c r="AX85" s="271" t="e">
        <f t="shared" si="150"/>
        <v>#VALUE!</v>
      </c>
      <c r="AY85" s="271" t="e">
        <f t="shared" si="151"/>
        <v>#VALUE!</v>
      </c>
      <c r="AZ85" s="271" t="e">
        <f t="shared" si="152"/>
        <v>#VALUE!</v>
      </c>
      <c r="BA85" s="271" t="e">
        <f t="shared" si="153"/>
        <v>#VALUE!</v>
      </c>
      <c r="BB85" s="271" t="e">
        <f t="shared" si="154"/>
        <v>#VALUE!</v>
      </c>
      <c r="BC85" s="271" t="e">
        <f t="shared" si="155"/>
        <v>#VALUE!</v>
      </c>
      <c r="BD85" s="271" t="e">
        <f t="shared" si="156"/>
        <v>#VALUE!</v>
      </c>
      <c r="BE85" s="271" t="e">
        <f t="shared" si="157"/>
        <v>#VALUE!</v>
      </c>
      <c r="BF85" s="271" t="e">
        <f t="shared" si="158"/>
        <v>#VALUE!</v>
      </c>
      <c r="BG85" s="271" t="e">
        <f t="shared" si="159"/>
        <v>#VALUE!</v>
      </c>
      <c r="BH85" s="271" t="e">
        <f t="shared" si="160"/>
        <v>#VALUE!</v>
      </c>
      <c r="BI85" s="271" t="e">
        <f t="shared" si="161"/>
        <v>#VALUE!</v>
      </c>
      <c r="BJ85" s="271" t="e">
        <f t="shared" si="162"/>
        <v>#VALUE!</v>
      </c>
      <c r="BK85" s="271" t="e">
        <f t="shared" si="163"/>
        <v>#VALUE!</v>
      </c>
      <c r="BL85" s="271" t="e">
        <f t="shared" si="164"/>
        <v>#VALUE!</v>
      </c>
      <c r="BM85" s="271" t="e">
        <f t="shared" si="165"/>
        <v>#VALUE!</v>
      </c>
      <c r="BN85" s="271" t="e">
        <f t="shared" si="166"/>
        <v>#VALUE!</v>
      </c>
      <c r="BO85" s="271" t="e">
        <f t="shared" si="167"/>
        <v>#VALUE!</v>
      </c>
      <c r="BP85" s="271" t="e">
        <f t="shared" si="168"/>
        <v>#VALUE!</v>
      </c>
      <c r="BQ85" s="271" t="e">
        <f t="shared" si="169"/>
        <v>#VALUE!</v>
      </c>
      <c r="BR85" s="271" t="e">
        <f t="shared" si="170"/>
        <v>#VALUE!</v>
      </c>
      <c r="BS85" s="271" t="e">
        <f t="shared" si="171"/>
        <v>#VALUE!</v>
      </c>
      <c r="BT85" s="271" t="e">
        <f t="shared" si="172"/>
        <v>#VALUE!</v>
      </c>
      <c r="BU85" s="271" t="e">
        <f t="shared" si="173"/>
        <v>#VALUE!</v>
      </c>
      <c r="BV85" s="271" t="e">
        <f t="shared" si="174"/>
        <v>#VALUE!</v>
      </c>
      <c r="BW85" s="271" t="e">
        <f t="shared" si="175"/>
        <v>#VALUE!</v>
      </c>
      <c r="BX85" s="271" t="e">
        <f t="shared" si="176"/>
        <v>#VALUE!</v>
      </c>
      <c r="BY85" s="271" t="e">
        <f t="shared" si="177"/>
        <v>#VALUE!</v>
      </c>
      <c r="BZ85" s="271" t="e">
        <f t="shared" si="178"/>
        <v>#VALUE!</v>
      </c>
      <c r="CA85" s="271" t="e">
        <f t="shared" si="179"/>
        <v>#VALUE!</v>
      </c>
      <c r="CB85" s="271" t="e">
        <f t="shared" si="180"/>
        <v>#VALUE!</v>
      </c>
      <c r="CC85" s="271" t="e">
        <f t="shared" si="181"/>
        <v>#VALUE!</v>
      </c>
      <c r="CD85" s="271" t="e">
        <f t="shared" si="182"/>
        <v>#VALUE!</v>
      </c>
      <c r="CE85" s="271" t="e">
        <f t="shared" si="183"/>
        <v>#VALUE!</v>
      </c>
      <c r="CF85" s="271" t="e">
        <f t="shared" si="184"/>
        <v>#VALUE!</v>
      </c>
      <c r="CG85" s="271" t="e">
        <f t="shared" si="185"/>
        <v>#VALUE!</v>
      </c>
      <c r="CH85" s="271" t="e">
        <f t="shared" si="186"/>
        <v>#VALUE!</v>
      </c>
      <c r="CI85" s="271" t="e">
        <f t="shared" si="187"/>
        <v>#VALUE!</v>
      </c>
      <c r="CJ85" s="156" t="e">
        <f t="shared" si="188"/>
        <v>#VALUE!</v>
      </c>
      <c r="CK85" s="337" t="e">
        <f>IF(OR(Y85="NIL",ISERROR(AD85),E85&lt;&gt;Live),"",INDEX(Unique_PIG,MATCH(Y85,PIG_Likelihood_Scale,0),MATCH(AD85,PIG_Impact_Scale,0))*AC85)</f>
        <v>#VALUE!</v>
      </c>
      <c r="CL85" s="271" t="e">
        <f t="shared" si="190"/>
        <v>#VALUE!</v>
      </c>
      <c r="CM85" s="271" t="e">
        <f t="shared" si="191"/>
        <v>#VALUE!</v>
      </c>
      <c r="CN85" s="271" t="e">
        <f t="shared" si="192"/>
        <v>#VALUE!</v>
      </c>
      <c r="CO85" s="271" t="e">
        <f t="shared" si="193"/>
        <v>#VALUE!</v>
      </c>
      <c r="CP85" s="271" t="e">
        <f t="shared" si="194"/>
        <v>#VALUE!</v>
      </c>
      <c r="CQ85" s="271" t="e">
        <f t="shared" si="195"/>
        <v>#VALUE!</v>
      </c>
      <c r="CR85" s="271" t="e">
        <f t="shared" si="196"/>
        <v>#VALUE!</v>
      </c>
      <c r="CS85" s="271" t="e">
        <f t="shared" si="197"/>
        <v>#VALUE!</v>
      </c>
      <c r="CT85" s="271" t="e">
        <f t="shared" si="198"/>
        <v>#VALUE!</v>
      </c>
      <c r="CU85" s="271" t="e">
        <f t="shared" si="199"/>
        <v>#VALUE!</v>
      </c>
      <c r="CV85" s="271" t="e">
        <f t="shared" si="200"/>
        <v>#VALUE!</v>
      </c>
      <c r="CW85" s="271" t="e">
        <f t="shared" si="201"/>
        <v>#VALUE!</v>
      </c>
      <c r="CX85" s="271" t="e">
        <f t="shared" si="202"/>
        <v>#VALUE!</v>
      </c>
      <c r="CY85" s="271" t="e">
        <f t="shared" si="203"/>
        <v>#VALUE!</v>
      </c>
      <c r="CZ85" s="271" t="e">
        <f t="shared" si="204"/>
        <v>#VALUE!</v>
      </c>
      <c r="DA85" s="271" t="e">
        <f t="shared" si="205"/>
        <v>#VALUE!</v>
      </c>
      <c r="DB85" s="271" t="e">
        <f t="shared" si="206"/>
        <v>#VALUE!</v>
      </c>
      <c r="DC85" s="271" t="e">
        <f t="shared" si="207"/>
        <v>#VALUE!</v>
      </c>
      <c r="DD85" s="271" t="e">
        <f t="shared" si="208"/>
        <v>#VALUE!</v>
      </c>
      <c r="DE85" s="271" t="e">
        <f t="shared" si="209"/>
        <v>#VALUE!</v>
      </c>
      <c r="DF85" s="271" t="e">
        <f t="shared" si="210"/>
        <v>#VALUE!</v>
      </c>
      <c r="DG85" s="271" t="e">
        <f t="shared" si="211"/>
        <v>#VALUE!</v>
      </c>
      <c r="DH85" s="271" t="e">
        <f t="shared" si="212"/>
        <v>#VALUE!</v>
      </c>
      <c r="DI85" s="271" t="e">
        <f t="shared" si="213"/>
        <v>#VALUE!</v>
      </c>
      <c r="DJ85" s="271" t="e">
        <f t="shared" si="214"/>
        <v>#VALUE!</v>
      </c>
      <c r="DK85" s="271" t="e">
        <f t="shared" si="215"/>
        <v>#VALUE!</v>
      </c>
      <c r="DL85" s="271" t="e">
        <f t="shared" si="216"/>
        <v>#VALUE!</v>
      </c>
      <c r="DM85" s="271" t="e">
        <f t="shared" si="217"/>
        <v>#VALUE!</v>
      </c>
      <c r="DN85" s="271" t="e">
        <f t="shared" si="218"/>
        <v>#VALUE!</v>
      </c>
      <c r="DO85" s="271" t="e">
        <f t="shared" si="219"/>
        <v>#VALUE!</v>
      </c>
      <c r="DP85" s="271" t="e">
        <f t="shared" si="220"/>
        <v>#VALUE!</v>
      </c>
      <c r="DQ85" s="271" t="e">
        <f t="shared" si="221"/>
        <v>#VALUE!</v>
      </c>
      <c r="DR85" s="271" t="e">
        <f t="shared" si="222"/>
        <v>#VALUE!</v>
      </c>
      <c r="DS85" s="271" t="e">
        <f t="shared" si="223"/>
        <v>#VALUE!</v>
      </c>
      <c r="DT85" s="271" t="e">
        <f t="shared" si="224"/>
        <v>#VALUE!</v>
      </c>
      <c r="DU85" s="271" t="e">
        <f t="shared" si="225"/>
        <v>#VALUE!</v>
      </c>
      <c r="DV85" s="271" t="e">
        <f t="shared" si="226"/>
        <v>#VALUE!</v>
      </c>
      <c r="DW85" s="271" t="e">
        <f t="shared" si="227"/>
        <v>#VALUE!</v>
      </c>
      <c r="DX85" s="271" t="e">
        <f t="shared" si="228"/>
        <v>#VALUE!</v>
      </c>
      <c r="DY85" s="271" t="e">
        <f t="shared" si="229"/>
        <v>#VALUE!</v>
      </c>
      <c r="DZ85" s="271" t="e">
        <f t="shared" si="230"/>
        <v>#VALUE!</v>
      </c>
      <c r="EA85" s="271" t="e">
        <f t="shared" si="231"/>
        <v>#VALUE!</v>
      </c>
      <c r="EB85" s="271" t="e">
        <f t="shared" si="232"/>
        <v>#VALUE!</v>
      </c>
      <c r="EC85" s="271" t="e">
        <f t="shared" si="233"/>
        <v>#VALUE!</v>
      </c>
      <c r="ED85" s="271" t="e">
        <f t="shared" si="234"/>
        <v>#VALUE!</v>
      </c>
      <c r="EE85" s="271" t="e">
        <f t="shared" si="235"/>
        <v>#VALUE!</v>
      </c>
      <c r="EF85" s="271" t="e">
        <f t="shared" si="236"/>
        <v>#VALUE!</v>
      </c>
      <c r="EG85" s="271" t="e">
        <f t="shared" si="237"/>
        <v>#VALUE!</v>
      </c>
      <c r="EH85" s="271" t="e">
        <f t="shared" si="238"/>
        <v>#VALUE!</v>
      </c>
      <c r="EI85" s="338" t="e">
        <f t="shared" si="239"/>
        <v>#VALUE!</v>
      </c>
    </row>
    <row r="86" customHeight="1" ht="16.0">
      <c r="B86" s="323" t="s">
        <v>519</v>
      </c>
      <c r="C86" s="324" t="s">
        <v>519</v>
      </c>
      <c r="D86" s="325" t="s">
        <v>519</v>
      </c>
      <c r="E86" s="326" t="s">
        <v>519</v>
      </c>
      <c r="F86" s="146"/>
      <c r="G86" s="308" t="e">
        <f>IF(AND(P86&lt;&gt;"",E86="Live",D86="Opportunity"),RANK(P86,Current_Score,1)+COUNTIF(P$12:$P86,P86)-1,"")</f>
        <v>#VALUE!</v>
      </c>
      <c r="H86" s="309" t="e">
        <f>IF(AND(P86&lt;&gt;"",E86="Live",D86="Threat"),RANK(P86,Current_Score,0)+COUNTIF(P$12:$P86,P86)-1,"")</f>
        <v>#VALUE!</v>
      </c>
      <c r="I86" s="146"/>
      <c r="J86" s="323" t="s">
        <v>520</v>
      </c>
      <c r="K86" s="327" t="s">
        <v>521</v>
      </c>
      <c r="L86" s="327" t="s">
        <v>518</v>
      </c>
      <c r="M86" s="327" t="s">
        <v>519</v>
      </c>
      <c r="N86" s="328" t="e">
        <f t="shared" si="119"/>
        <v>#NAME?</v>
      </c>
      <c r="O86" s="271" t="e">
        <f>INDEX(Scale_Names,MAX(IF(K86="",0,MATCH(K86,Scale_Names,0)),IF(L86="",0,MATCH(L86,Scale_Names,0)),IF(M86=0,0,MATCH(M86,Scale_Names,0))),0)</f>
        <v>#NAME?</v>
      </c>
      <c r="P86" s="329" t="e">
        <f>IF(OR(J86="NIL",J86="",ISERROR(O86)),"",INDEX(PIG,MATCH(J86,PIG_Likelihood_Scale,0),MATCH(O86,PIG_Impact_Scale,0))*N86)</f>
        <v>#VALUE!</v>
      </c>
      <c r="Q86" s="146"/>
      <c r="R86" s="330" t="s">
        <v>715</v>
      </c>
      <c r="S86" s="331" t="s">
        <v>716</v>
      </c>
      <c r="T86" s="331" t="s">
        <v>717</v>
      </c>
      <c r="U86" s="332" t="e">
        <f t="shared" si="125"/>
        <v>#NAME?</v>
      </c>
      <c r="V86" s="146"/>
      <c r="W86" s="333" t="s">
        <v>718</v>
      </c>
      <c r="X86" s="146"/>
      <c r="Y86" s="320" t="s">
        <v>520</v>
      </c>
      <c r="Z86" s="271" t="s">
        <v>521</v>
      </c>
      <c r="AA86" s="271" t="s">
        <v>518</v>
      </c>
      <c r="AB86" s="271" t="s">
        <v>519</v>
      </c>
      <c r="AC86" s="328" t="e">
        <f t="shared" si="131"/>
        <v>#NAME?</v>
      </c>
      <c r="AD86" s="271" t="e">
        <f>INDEX(Scale_Names,MAX(IF(Z86="",0,MATCH(Z86,Scale_Names,0)),IF(AA86="",0,MATCH(AA86,Scale_Names,0)),IF(AB86=0,0,MATCH(AB86,Scale_Names,0))),0)</f>
        <v>#NAME?</v>
      </c>
      <c r="AE86" s="334" t="e">
        <f>IF(OR(Y86="NIL",ISERROR(AD86)),"",INDEX(PIG,MATCH(Y86,PIG_Likelihood_Scale,0),MATCH(AD86,PIG_Impact_Scale,0))*AC86)</f>
        <v>#VALUE!</v>
      </c>
      <c r="AF86" s="146"/>
      <c r="AG86" s="335" t="s">
        <v>715</v>
      </c>
      <c r="AH86" s="269" t="s">
        <v>716</v>
      </c>
      <c r="AI86" s="269" t="s">
        <v>717</v>
      </c>
      <c r="AJ86" s="336" t="e">
        <f t="shared" si="137"/>
        <v>#NAME?</v>
      </c>
      <c r="AK86" s="146"/>
      <c r="AL86" s="320" t="e">
        <f>IF(OR(J86="NIL",ISERROR(O86),E86&lt;&gt;Live),"",INDEX(Unique_PIG,MATCH(J86,PIG_Likelihood_Scale,0),MATCH(O86,PIG_Impact_Scale,0))*N86)</f>
        <v>#VALUE!</v>
      </c>
      <c r="AM86" s="271" t="e">
        <f t="shared" si="139"/>
        <v>#VALUE!</v>
      </c>
      <c r="AN86" s="271" t="e">
        <f t="shared" si="140"/>
        <v>#VALUE!</v>
      </c>
      <c r="AO86" s="271" t="e">
        <f t="shared" si="141"/>
        <v>#VALUE!</v>
      </c>
      <c r="AP86" s="271" t="e">
        <f t="shared" si="142"/>
        <v>#VALUE!</v>
      </c>
      <c r="AQ86" s="271" t="e">
        <f t="shared" si="143"/>
        <v>#VALUE!</v>
      </c>
      <c r="AR86" s="271" t="e">
        <f t="shared" si="144"/>
        <v>#VALUE!</v>
      </c>
      <c r="AS86" s="271" t="e">
        <f t="shared" si="145"/>
        <v>#VALUE!</v>
      </c>
      <c r="AT86" s="271" t="e">
        <f t="shared" si="146"/>
        <v>#VALUE!</v>
      </c>
      <c r="AU86" s="271" t="e">
        <f t="shared" si="147"/>
        <v>#VALUE!</v>
      </c>
      <c r="AV86" s="271" t="e">
        <f t="shared" si="148"/>
        <v>#VALUE!</v>
      </c>
      <c r="AW86" s="271" t="e">
        <f t="shared" si="149"/>
        <v>#VALUE!</v>
      </c>
      <c r="AX86" s="271" t="e">
        <f t="shared" si="150"/>
        <v>#VALUE!</v>
      </c>
      <c r="AY86" s="271" t="e">
        <f t="shared" si="151"/>
        <v>#VALUE!</v>
      </c>
      <c r="AZ86" s="271" t="e">
        <f t="shared" si="152"/>
        <v>#VALUE!</v>
      </c>
      <c r="BA86" s="271" t="e">
        <f t="shared" si="153"/>
        <v>#VALUE!</v>
      </c>
      <c r="BB86" s="271" t="e">
        <f t="shared" si="154"/>
        <v>#VALUE!</v>
      </c>
      <c r="BC86" s="271" t="e">
        <f t="shared" si="155"/>
        <v>#VALUE!</v>
      </c>
      <c r="BD86" s="271" t="e">
        <f t="shared" si="156"/>
        <v>#VALUE!</v>
      </c>
      <c r="BE86" s="271" t="e">
        <f t="shared" si="157"/>
        <v>#VALUE!</v>
      </c>
      <c r="BF86" s="271" t="e">
        <f t="shared" si="158"/>
        <v>#VALUE!</v>
      </c>
      <c r="BG86" s="271" t="e">
        <f t="shared" si="159"/>
        <v>#VALUE!</v>
      </c>
      <c r="BH86" s="271" t="e">
        <f t="shared" si="160"/>
        <v>#VALUE!</v>
      </c>
      <c r="BI86" s="271" t="e">
        <f t="shared" si="161"/>
        <v>#VALUE!</v>
      </c>
      <c r="BJ86" s="271" t="e">
        <f t="shared" si="162"/>
        <v>#VALUE!</v>
      </c>
      <c r="BK86" s="271" t="e">
        <f t="shared" si="163"/>
        <v>#VALUE!</v>
      </c>
      <c r="BL86" s="271" t="e">
        <f t="shared" si="164"/>
        <v>#VALUE!</v>
      </c>
      <c r="BM86" s="271" t="e">
        <f t="shared" si="165"/>
        <v>#VALUE!</v>
      </c>
      <c r="BN86" s="271" t="e">
        <f t="shared" si="166"/>
        <v>#VALUE!</v>
      </c>
      <c r="BO86" s="271" t="e">
        <f t="shared" si="167"/>
        <v>#VALUE!</v>
      </c>
      <c r="BP86" s="271" t="e">
        <f t="shared" si="168"/>
        <v>#VALUE!</v>
      </c>
      <c r="BQ86" s="271" t="e">
        <f t="shared" si="169"/>
        <v>#VALUE!</v>
      </c>
      <c r="BR86" s="271" t="e">
        <f t="shared" si="170"/>
        <v>#VALUE!</v>
      </c>
      <c r="BS86" s="271" t="e">
        <f t="shared" si="171"/>
        <v>#VALUE!</v>
      </c>
      <c r="BT86" s="271" t="e">
        <f t="shared" si="172"/>
        <v>#VALUE!</v>
      </c>
      <c r="BU86" s="271" t="e">
        <f t="shared" si="173"/>
        <v>#VALUE!</v>
      </c>
      <c r="BV86" s="271" t="e">
        <f t="shared" si="174"/>
        <v>#VALUE!</v>
      </c>
      <c r="BW86" s="271" t="e">
        <f t="shared" si="175"/>
        <v>#VALUE!</v>
      </c>
      <c r="BX86" s="271" t="e">
        <f t="shared" si="176"/>
        <v>#VALUE!</v>
      </c>
      <c r="BY86" s="271" t="e">
        <f t="shared" si="177"/>
        <v>#VALUE!</v>
      </c>
      <c r="BZ86" s="271" t="e">
        <f t="shared" si="178"/>
        <v>#VALUE!</v>
      </c>
      <c r="CA86" s="271" t="e">
        <f t="shared" si="179"/>
        <v>#VALUE!</v>
      </c>
      <c r="CB86" s="271" t="e">
        <f t="shared" si="180"/>
        <v>#VALUE!</v>
      </c>
      <c r="CC86" s="271" t="e">
        <f t="shared" si="181"/>
        <v>#VALUE!</v>
      </c>
      <c r="CD86" s="271" t="e">
        <f t="shared" si="182"/>
        <v>#VALUE!</v>
      </c>
      <c r="CE86" s="271" t="e">
        <f t="shared" si="183"/>
        <v>#VALUE!</v>
      </c>
      <c r="CF86" s="271" t="e">
        <f t="shared" si="184"/>
        <v>#VALUE!</v>
      </c>
      <c r="CG86" s="271" t="e">
        <f t="shared" si="185"/>
        <v>#VALUE!</v>
      </c>
      <c r="CH86" s="271" t="e">
        <f t="shared" si="186"/>
        <v>#VALUE!</v>
      </c>
      <c r="CI86" s="271" t="e">
        <f t="shared" si="187"/>
        <v>#VALUE!</v>
      </c>
      <c r="CJ86" s="156" t="e">
        <f t="shared" si="188"/>
        <v>#VALUE!</v>
      </c>
      <c r="CK86" s="337" t="e">
        <f>IF(OR(Y86="NIL",ISERROR(AD86),E86&lt;&gt;Live),"",INDEX(Unique_PIG,MATCH(Y86,PIG_Likelihood_Scale,0),MATCH(AD86,PIG_Impact_Scale,0))*AC86)</f>
        <v>#VALUE!</v>
      </c>
      <c r="CL86" s="271" t="e">
        <f t="shared" si="190"/>
        <v>#VALUE!</v>
      </c>
      <c r="CM86" s="271" t="e">
        <f t="shared" si="191"/>
        <v>#VALUE!</v>
      </c>
      <c r="CN86" s="271" t="e">
        <f t="shared" si="192"/>
        <v>#VALUE!</v>
      </c>
      <c r="CO86" s="271" t="e">
        <f t="shared" si="193"/>
        <v>#VALUE!</v>
      </c>
      <c r="CP86" s="271" t="e">
        <f t="shared" si="194"/>
        <v>#VALUE!</v>
      </c>
      <c r="CQ86" s="271" t="e">
        <f t="shared" si="195"/>
        <v>#VALUE!</v>
      </c>
      <c r="CR86" s="271" t="e">
        <f t="shared" si="196"/>
        <v>#VALUE!</v>
      </c>
      <c r="CS86" s="271" t="e">
        <f t="shared" si="197"/>
        <v>#VALUE!</v>
      </c>
      <c r="CT86" s="271" t="e">
        <f t="shared" si="198"/>
        <v>#VALUE!</v>
      </c>
      <c r="CU86" s="271" t="e">
        <f t="shared" si="199"/>
        <v>#VALUE!</v>
      </c>
      <c r="CV86" s="271" t="e">
        <f t="shared" si="200"/>
        <v>#VALUE!</v>
      </c>
      <c r="CW86" s="271" t="e">
        <f t="shared" si="201"/>
        <v>#VALUE!</v>
      </c>
      <c r="CX86" s="271" t="e">
        <f t="shared" si="202"/>
        <v>#VALUE!</v>
      </c>
      <c r="CY86" s="271" t="e">
        <f t="shared" si="203"/>
        <v>#VALUE!</v>
      </c>
      <c r="CZ86" s="271" t="e">
        <f t="shared" si="204"/>
        <v>#VALUE!</v>
      </c>
      <c r="DA86" s="271" t="e">
        <f t="shared" si="205"/>
        <v>#VALUE!</v>
      </c>
      <c r="DB86" s="271" t="e">
        <f t="shared" si="206"/>
        <v>#VALUE!</v>
      </c>
      <c r="DC86" s="271" t="e">
        <f t="shared" si="207"/>
        <v>#VALUE!</v>
      </c>
      <c r="DD86" s="271" t="e">
        <f t="shared" si="208"/>
        <v>#VALUE!</v>
      </c>
      <c r="DE86" s="271" t="e">
        <f t="shared" si="209"/>
        <v>#VALUE!</v>
      </c>
      <c r="DF86" s="271" t="e">
        <f t="shared" si="210"/>
        <v>#VALUE!</v>
      </c>
      <c r="DG86" s="271" t="e">
        <f t="shared" si="211"/>
        <v>#VALUE!</v>
      </c>
      <c r="DH86" s="271" t="e">
        <f t="shared" si="212"/>
        <v>#VALUE!</v>
      </c>
      <c r="DI86" s="271" t="e">
        <f t="shared" si="213"/>
        <v>#VALUE!</v>
      </c>
      <c r="DJ86" s="271" t="e">
        <f t="shared" si="214"/>
        <v>#VALUE!</v>
      </c>
      <c r="DK86" s="271" t="e">
        <f t="shared" si="215"/>
        <v>#VALUE!</v>
      </c>
      <c r="DL86" s="271" t="e">
        <f t="shared" si="216"/>
        <v>#VALUE!</v>
      </c>
      <c r="DM86" s="271" t="e">
        <f t="shared" si="217"/>
        <v>#VALUE!</v>
      </c>
      <c r="DN86" s="271" t="e">
        <f t="shared" si="218"/>
        <v>#VALUE!</v>
      </c>
      <c r="DO86" s="271" t="e">
        <f t="shared" si="219"/>
        <v>#VALUE!</v>
      </c>
      <c r="DP86" s="271" t="e">
        <f t="shared" si="220"/>
        <v>#VALUE!</v>
      </c>
      <c r="DQ86" s="271" t="e">
        <f t="shared" si="221"/>
        <v>#VALUE!</v>
      </c>
      <c r="DR86" s="271" t="e">
        <f t="shared" si="222"/>
        <v>#VALUE!</v>
      </c>
      <c r="DS86" s="271" t="e">
        <f t="shared" si="223"/>
        <v>#VALUE!</v>
      </c>
      <c r="DT86" s="271" t="e">
        <f t="shared" si="224"/>
        <v>#VALUE!</v>
      </c>
      <c r="DU86" s="271" t="e">
        <f t="shared" si="225"/>
        <v>#VALUE!</v>
      </c>
      <c r="DV86" s="271" t="e">
        <f t="shared" si="226"/>
        <v>#VALUE!</v>
      </c>
      <c r="DW86" s="271" t="e">
        <f t="shared" si="227"/>
        <v>#VALUE!</v>
      </c>
      <c r="DX86" s="271" t="e">
        <f t="shared" si="228"/>
        <v>#VALUE!</v>
      </c>
      <c r="DY86" s="271" t="e">
        <f t="shared" si="229"/>
        <v>#VALUE!</v>
      </c>
      <c r="DZ86" s="271" t="e">
        <f t="shared" si="230"/>
        <v>#VALUE!</v>
      </c>
      <c r="EA86" s="271" t="e">
        <f t="shared" si="231"/>
        <v>#VALUE!</v>
      </c>
      <c r="EB86" s="271" t="e">
        <f t="shared" si="232"/>
        <v>#VALUE!</v>
      </c>
      <c r="EC86" s="271" t="e">
        <f t="shared" si="233"/>
        <v>#VALUE!</v>
      </c>
      <c r="ED86" s="271" t="e">
        <f t="shared" si="234"/>
        <v>#VALUE!</v>
      </c>
      <c r="EE86" s="271" t="e">
        <f t="shared" si="235"/>
        <v>#VALUE!</v>
      </c>
      <c r="EF86" s="271" t="e">
        <f t="shared" si="236"/>
        <v>#VALUE!</v>
      </c>
      <c r="EG86" s="271" t="e">
        <f t="shared" si="237"/>
        <v>#VALUE!</v>
      </c>
      <c r="EH86" s="271" t="e">
        <f t="shared" si="238"/>
        <v>#VALUE!</v>
      </c>
      <c r="EI86" s="338" t="e">
        <f t="shared" si="239"/>
        <v>#VALUE!</v>
      </c>
    </row>
    <row r="87" customHeight="1" ht="16.0">
      <c r="B87" s="323" t="s">
        <v>519</v>
      </c>
      <c r="C87" s="324" t="s">
        <v>519</v>
      </c>
      <c r="D87" s="325" t="s">
        <v>519</v>
      </c>
      <c r="E87" s="326" t="s">
        <v>519</v>
      </c>
      <c r="F87" s="146"/>
      <c r="G87" s="308" t="e">
        <f>IF(AND(P87&lt;&gt;"",E87="Live",D87="Opportunity"),RANK(P87,Current_Score,1)+COUNTIF(P$12:$P87,P87)-1,"")</f>
        <v>#VALUE!</v>
      </c>
      <c r="H87" s="309" t="e">
        <f>IF(AND(P87&lt;&gt;"",E87="Live",D87="Threat"),RANK(P87,Current_Score,0)+COUNTIF(P$12:$P87,P87)-1,"")</f>
        <v>#VALUE!</v>
      </c>
      <c r="I87" s="146"/>
      <c r="J87" s="323" t="s">
        <v>520</v>
      </c>
      <c r="K87" s="327" t="s">
        <v>521</v>
      </c>
      <c r="L87" s="327" t="s">
        <v>518</v>
      </c>
      <c r="M87" s="327" t="s">
        <v>519</v>
      </c>
      <c r="N87" s="328" t="e">
        <f t="shared" si="119"/>
        <v>#NAME?</v>
      </c>
      <c r="O87" s="271" t="e">
        <f>INDEX(Scale_Names,MAX(IF(K87="",0,MATCH(K87,Scale_Names,0)),IF(L87="",0,MATCH(L87,Scale_Names,0)),IF(M87=0,0,MATCH(M87,Scale_Names,0))),0)</f>
        <v>#NAME?</v>
      </c>
      <c r="P87" s="329" t="e">
        <f>IF(OR(J87="NIL",J87="",ISERROR(O87)),"",INDEX(PIG,MATCH(J87,PIG_Likelihood_Scale,0),MATCH(O87,PIG_Impact_Scale,0))*N87)</f>
        <v>#VALUE!</v>
      </c>
      <c r="Q87" s="146"/>
      <c r="R87" s="330" t="s">
        <v>719</v>
      </c>
      <c r="S87" s="331" t="s">
        <v>720</v>
      </c>
      <c r="T87" s="331" t="s">
        <v>721</v>
      </c>
      <c r="U87" s="332" t="e">
        <f t="shared" si="125"/>
        <v>#NAME?</v>
      </c>
      <c r="V87" s="146"/>
      <c r="W87" s="333" t="s">
        <v>722</v>
      </c>
      <c r="X87" s="146"/>
      <c r="Y87" s="320" t="s">
        <v>520</v>
      </c>
      <c r="Z87" s="271" t="s">
        <v>521</v>
      </c>
      <c r="AA87" s="271" t="s">
        <v>518</v>
      </c>
      <c r="AB87" s="271" t="s">
        <v>519</v>
      </c>
      <c r="AC87" s="328" t="e">
        <f t="shared" si="131"/>
        <v>#NAME?</v>
      </c>
      <c r="AD87" s="271" t="e">
        <f>INDEX(Scale_Names,MAX(IF(Z87="",0,MATCH(Z87,Scale_Names,0)),IF(AA87="",0,MATCH(AA87,Scale_Names,0)),IF(AB87=0,0,MATCH(AB87,Scale_Names,0))),0)</f>
        <v>#NAME?</v>
      </c>
      <c r="AE87" s="334" t="e">
        <f>IF(OR(Y87="NIL",ISERROR(AD87)),"",INDEX(PIG,MATCH(Y87,PIG_Likelihood_Scale,0),MATCH(AD87,PIG_Impact_Scale,0))*AC87)</f>
        <v>#VALUE!</v>
      </c>
      <c r="AF87" s="146"/>
      <c r="AG87" s="335" t="s">
        <v>719</v>
      </c>
      <c r="AH87" s="269" t="s">
        <v>720</v>
      </c>
      <c r="AI87" s="269" t="s">
        <v>721</v>
      </c>
      <c r="AJ87" s="336" t="e">
        <f t="shared" si="137"/>
        <v>#NAME?</v>
      </c>
      <c r="AK87" s="146"/>
      <c r="AL87" s="320" t="e">
        <f>IF(OR(J87="NIL",ISERROR(O87),E87&lt;&gt;Live),"",INDEX(Unique_PIG,MATCH(J87,PIG_Likelihood_Scale,0),MATCH(O87,PIG_Impact_Scale,0))*N87)</f>
        <v>#VALUE!</v>
      </c>
      <c r="AM87" s="271" t="e">
        <f t="shared" si="139"/>
        <v>#VALUE!</v>
      </c>
      <c r="AN87" s="271" t="e">
        <f t="shared" si="140"/>
        <v>#VALUE!</v>
      </c>
      <c r="AO87" s="271" t="e">
        <f t="shared" si="141"/>
        <v>#VALUE!</v>
      </c>
      <c r="AP87" s="271" t="e">
        <f t="shared" si="142"/>
        <v>#VALUE!</v>
      </c>
      <c r="AQ87" s="271" t="e">
        <f t="shared" si="143"/>
        <v>#VALUE!</v>
      </c>
      <c r="AR87" s="271" t="e">
        <f t="shared" si="144"/>
        <v>#VALUE!</v>
      </c>
      <c r="AS87" s="271" t="e">
        <f t="shared" si="145"/>
        <v>#VALUE!</v>
      </c>
      <c r="AT87" s="271" t="e">
        <f t="shared" si="146"/>
        <v>#VALUE!</v>
      </c>
      <c r="AU87" s="271" t="e">
        <f t="shared" si="147"/>
        <v>#VALUE!</v>
      </c>
      <c r="AV87" s="271" t="e">
        <f t="shared" si="148"/>
        <v>#VALUE!</v>
      </c>
      <c r="AW87" s="271" t="e">
        <f t="shared" si="149"/>
        <v>#VALUE!</v>
      </c>
      <c r="AX87" s="271" t="e">
        <f t="shared" si="150"/>
        <v>#VALUE!</v>
      </c>
      <c r="AY87" s="271" t="e">
        <f t="shared" si="151"/>
        <v>#VALUE!</v>
      </c>
      <c r="AZ87" s="271" t="e">
        <f t="shared" si="152"/>
        <v>#VALUE!</v>
      </c>
      <c r="BA87" s="271" t="e">
        <f t="shared" si="153"/>
        <v>#VALUE!</v>
      </c>
      <c r="BB87" s="271" t="e">
        <f t="shared" si="154"/>
        <v>#VALUE!</v>
      </c>
      <c r="BC87" s="271" t="e">
        <f t="shared" si="155"/>
        <v>#VALUE!</v>
      </c>
      <c r="BD87" s="271" t="e">
        <f t="shared" si="156"/>
        <v>#VALUE!</v>
      </c>
      <c r="BE87" s="271" t="e">
        <f t="shared" si="157"/>
        <v>#VALUE!</v>
      </c>
      <c r="BF87" s="271" t="e">
        <f t="shared" si="158"/>
        <v>#VALUE!</v>
      </c>
      <c r="BG87" s="271" t="e">
        <f t="shared" si="159"/>
        <v>#VALUE!</v>
      </c>
      <c r="BH87" s="271" t="e">
        <f t="shared" si="160"/>
        <v>#VALUE!</v>
      </c>
      <c r="BI87" s="271" t="e">
        <f t="shared" si="161"/>
        <v>#VALUE!</v>
      </c>
      <c r="BJ87" s="271" t="e">
        <f t="shared" si="162"/>
        <v>#VALUE!</v>
      </c>
      <c r="BK87" s="271" t="e">
        <f t="shared" si="163"/>
        <v>#VALUE!</v>
      </c>
      <c r="BL87" s="271" t="e">
        <f t="shared" si="164"/>
        <v>#VALUE!</v>
      </c>
      <c r="BM87" s="271" t="e">
        <f t="shared" si="165"/>
        <v>#VALUE!</v>
      </c>
      <c r="BN87" s="271" t="e">
        <f t="shared" si="166"/>
        <v>#VALUE!</v>
      </c>
      <c r="BO87" s="271" t="e">
        <f t="shared" si="167"/>
        <v>#VALUE!</v>
      </c>
      <c r="BP87" s="271" t="e">
        <f t="shared" si="168"/>
        <v>#VALUE!</v>
      </c>
      <c r="BQ87" s="271" t="e">
        <f t="shared" si="169"/>
        <v>#VALUE!</v>
      </c>
      <c r="BR87" s="271" t="e">
        <f t="shared" si="170"/>
        <v>#VALUE!</v>
      </c>
      <c r="BS87" s="271" t="e">
        <f t="shared" si="171"/>
        <v>#VALUE!</v>
      </c>
      <c r="BT87" s="271" t="e">
        <f t="shared" si="172"/>
        <v>#VALUE!</v>
      </c>
      <c r="BU87" s="271" t="e">
        <f t="shared" si="173"/>
        <v>#VALUE!</v>
      </c>
      <c r="BV87" s="271" t="e">
        <f t="shared" si="174"/>
        <v>#VALUE!</v>
      </c>
      <c r="BW87" s="271" t="e">
        <f t="shared" si="175"/>
        <v>#VALUE!</v>
      </c>
      <c r="BX87" s="271" t="e">
        <f t="shared" si="176"/>
        <v>#VALUE!</v>
      </c>
      <c r="BY87" s="271" t="e">
        <f t="shared" si="177"/>
        <v>#VALUE!</v>
      </c>
      <c r="BZ87" s="271" t="e">
        <f t="shared" si="178"/>
        <v>#VALUE!</v>
      </c>
      <c r="CA87" s="271" t="e">
        <f t="shared" si="179"/>
        <v>#VALUE!</v>
      </c>
      <c r="CB87" s="271" t="e">
        <f t="shared" si="180"/>
        <v>#VALUE!</v>
      </c>
      <c r="CC87" s="271" t="e">
        <f t="shared" si="181"/>
        <v>#VALUE!</v>
      </c>
      <c r="CD87" s="271" t="e">
        <f t="shared" si="182"/>
        <v>#VALUE!</v>
      </c>
      <c r="CE87" s="271" t="e">
        <f t="shared" si="183"/>
        <v>#VALUE!</v>
      </c>
      <c r="CF87" s="271" t="e">
        <f t="shared" si="184"/>
        <v>#VALUE!</v>
      </c>
      <c r="CG87" s="271" t="e">
        <f t="shared" si="185"/>
        <v>#VALUE!</v>
      </c>
      <c r="CH87" s="271" t="e">
        <f t="shared" si="186"/>
        <v>#VALUE!</v>
      </c>
      <c r="CI87" s="271" t="e">
        <f t="shared" si="187"/>
        <v>#VALUE!</v>
      </c>
      <c r="CJ87" s="156" t="e">
        <f t="shared" si="188"/>
        <v>#VALUE!</v>
      </c>
      <c r="CK87" s="337" t="e">
        <f>IF(OR(Y87="NIL",ISERROR(AD87),E87&lt;&gt;Live),"",INDEX(Unique_PIG,MATCH(Y87,PIG_Likelihood_Scale,0),MATCH(AD87,PIG_Impact_Scale,0))*AC87)</f>
        <v>#VALUE!</v>
      </c>
      <c r="CL87" s="271" t="e">
        <f t="shared" si="190"/>
        <v>#VALUE!</v>
      </c>
      <c r="CM87" s="271" t="e">
        <f t="shared" si="191"/>
        <v>#VALUE!</v>
      </c>
      <c r="CN87" s="271" t="e">
        <f t="shared" si="192"/>
        <v>#VALUE!</v>
      </c>
      <c r="CO87" s="271" t="e">
        <f t="shared" si="193"/>
        <v>#VALUE!</v>
      </c>
      <c r="CP87" s="271" t="e">
        <f t="shared" si="194"/>
        <v>#VALUE!</v>
      </c>
      <c r="CQ87" s="271" t="e">
        <f t="shared" si="195"/>
        <v>#VALUE!</v>
      </c>
      <c r="CR87" s="271" t="e">
        <f t="shared" si="196"/>
        <v>#VALUE!</v>
      </c>
      <c r="CS87" s="271" t="e">
        <f t="shared" si="197"/>
        <v>#VALUE!</v>
      </c>
      <c r="CT87" s="271" t="e">
        <f t="shared" si="198"/>
        <v>#VALUE!</v>
      </c>
      <c r="CU87" s="271" t="e">
        <f t="shared" si="199"/>
        <v>#VALUE!</v>
      </c>
      <c r="CV87" s="271" t="e">
        <f t="shared" si="200"/>
        <v>#VALUE!</v>
      </c>
      <c r="CW87" s="271" t="e">
        <f t="shared" si="201"/>
        <v>#VALUE!</v>
      </c>
      <c r="CX87" s="271" t="e">
        <f t="shared" si="202"/>
        <v>#VALUE!</v>
      </c>
      <c r="CY87" s="271" t="e">
        <f t="shared" si="203"/>
        <v>#VALUE!</v>
      </c>
      <c r="CZ87" s="271" t="e">
        <f t="shared" si="204"/>
        <v>#VALUE!</v>
      </c>
      <c r="DA87" s="271" t="e">
        <f t="shared" si="205"/>
        <v>#VALUE!</v>
      </c>
      <c r="DB87" s="271" t="e">
        <f t="shared" si="206"/>
        <v>#VALUE!</v>
      </c>
      <c r="DC87" s="271" t="e">
        <f t="shared" si="207"/>
        <v>#VALUE!</v>
      </c>
      <c r="DD87" s="271" t="e">
        <f t="shared" si="208"/>
        <v>#VALUE!</v>
      </c>
      <c r="DE87" s="271" t="e">
        <f t="shared" si="209"/>
        <v>#VALUE!</v>
      </c>
      <c r="DF87" s="271" t="e">
        <f t="shared" si="210"/>
        <v>#VALUE!</v>
      </c>
      <c r="DG87" s="271" t="e">
        <f t="shared" si="211"/>
        <v>#VALUE!</v>
      </c>
      <c r="DH87" s="271" t="e">
        <f t="shared" si="212"/>
        <v>#VALUE!</v>
      </c>
      <c r="DI87" s="271" t="e">
        <f t="shared" si="213"/>
        <v>#VALUE!</v>
      </c>
      <c r="DJ87" s="271" t="e">
        <f t="shared" si="214"/>
        <v>#VALUE!</v>
      </c>
      <c r="DK87" s="271" t="e">
        <f t="shared" si="215"/>
        <v>#VALUE!</v>
      </c>
      <c r="DL87" s="271" t="e">
        <f t="shared" si="216"/>
        <v>#VALUE!</v>
      </c>
      <c r="DM87" s="271" t="e">
        <f t="shared" si="217"/>
        <v>#VALUE!</v>
      </c>
      <c r="DN87" s="271" t="e">
        <f t="shared" si="218"/>
        <v>#VALUE!</v>
      </c>
      <c r="DO87" s="271" t="e">
        <f t="shared" si="219"/>
        <v>#VALUE!</v>
      </c>
      <c r="DP87" s="271" t="e">
        <f t="shared" si="220"/>
        <v>#VALUE!</v>
      </c>
      <c r="DQ87" s="271" t="e">
        <f t="shared" si="221"/>
        <v>#VALUE!</v>
      </c>
      <c r="DR87" s="271" t="e">
        <f t="shared" si="222"/>
        <v>#VALUE!</v>
      </c>
      <c r="DS87" s="271" t="e">
        <f t="shared" si="223"/>
        <v>#VALUE!</v>
      </c>
      <c r="DT87" s="271" t="e">
        <f t="shared" si="224"/>
        <v>#VALUE!</v>
      </c>
      <c r="DU87" s="271" t="e">
        <f t="shared" si="225"/>
        <v>#VALUE!</v>
      </c>
      <c r="DV87" s="271" t="e">
        <f t="shared" si="226"/>
        <v>#VALUE!</v>
      </c>
      <c r="DW87" s="271" t="e">
        <f t="shared" si="227"/>
        <v>#VALUE!</v>
      </c>
      <c r="DX87" s="271" t="e">
        <f t="shared" si="228"/>
        <v>#VALUE!</v>
      </c>
      <c r="DY87" s="271" t="e">
        <f t="shared" si="229"/>
        <v>#VALUE!</v>
      </c>
      <c r="DZ87" s="271" t="e">
        <f t="shared" si="230"/>
        <v>#VALUE!</v>
      </c>
      <c r="EA87" s="271" t="e">
        <f t="shared" si="231"/>
        <v>#VALUE!</v>
      </c>
      <c r="EB87" s="271" t="e">
        <f t="shared" si="232"/>
        <v>#VALUE!</v>
      </c>
      <c r="EC87" s="271" t="e">
        <f t="shared" si="233"/>
        <v>#VALUE!</v>
      </c>
      <c r="ED87" s="271" t="e">
        <f t="shared" si="234"/>
        <v>#VALUE!</v>
      </c>
      <c r="EE87" s="271" t="e">
        <f t="shared" si="235"/>
        <v>#VALUE!</v>
      </c>
      <c r="EF87" s="271" t="e">
        <f t="shared" si="236"/>
        <v>#VALUE!</v>
      </c>
      <c r="EG87" s="271" t="e">
        <f t="shared" si="237"/>
        <v>#VALUE!</v>
      </c>
      <c r="EH87" s="271" t="e">
        <f t="shared" si="238"/>
        <v>#VALUE!</v>
      </c>
      <c r="EI87" s="338" t="e">
        <f t="shared" si="239"/>
        <v>#VALUE!</v>
      </c>
    </row>
    <row r="88" customHeight="1" ht="16.0">
      <c r="B88" s="323" t="s">
        <v>519</v>
      </c>
      <c r="C88" s="324" t="s">
        <v>519</v>
      </c>
      <c r="D88" s="325" t="s">
        <v>519</v>
      </c>
      <c r="E88" s="326" t="s">
        <v>519</v>
      </c>
      <c r="F88" s="146"/>
      <c r="G88" s="308" t="e">
        <f>IF(AND(P88&lt;&gt;"",E88="Live",D88="Opportunity"),RANK(P88,Current_Score,1)+COUNTIF(P$12:$P88,P88)-1,"")</f>
        <v>#VALUE!</v>
      </c>
      <c r="H88" s="309" t="e">
        <f>IF(AND(P88&lt;&gt;"",E88="Live",D88="Threat"),RANK(P88,Current_Score,0)+COUNTIF(P$12:$P88,P88)-1,"")</f>
        <v>#VALUE!</v>
      </c>
      <c r="I88" s="146"/>
      <c r="J88" s="323" t="s">
        <v>520</v>
      </c>
      <c r="K88" s="327" t="s">
        <v>521</v>
      </c>
      <c r="L88" s="327" t="s">
        <v>518</v>
      </c>
      <c r="M88" s="327" t="s">
        <v>519</v>
      </c>
      <c r="N88" s="328" t="e">
        <f t="shared" si="119"/>
        <v>#NAME?</v>
      </c>
      <c r="O88" s="271" t="e">
        <f>INDEX(Scale_Names,MAX(IF(K88="",0,MATCH(K88,Scale_Names,0)),IF(L88="",0,MATCH(L88,Scale_Names,0)),IF(M88=0,0,MATCH(M88,Scale_Names,0))),0)</f>
        <v>#NAME?</v>
      </c>
      <c r="P88" s="329" t="e">
        <f>IF(OR(J88="NIL",J88="",ISERROR(O88)),"",INDEX(PIG,MATCH(J88,PIG_Likelihood_Scale,0),MATCH(O88,PIG_Impact_Scale,0))*N88)</f>
        <v>#VALUE!</v>
      </c>
      <c r="Q88" s="146"/>
      <c r="R88" s="330" t="s">
        <v>723</v>
      </c>
      <c r="S88" s="331" t="s">
        <v>724</v>
      </c>
      <c r="T88" s="331" t="s">
        <v>725</v>
      </c>
      <c r="U88" s="332" t="e">
        <f t="shared" si="125"/>
        <v>#NAME?</v>
      </c>
      <c r="V88" s="146"/>
      <c r="W88" s="333" t="s">
        <v>726</v>
      </c>
      <c r="X88" s="146"/>
      <c r="Y88" s="320" t="s">
        <v>520</v>
      </c>
      <c r="Z88" s="271" t="s">
        <v>521</v>
      </c>
      <c r="AA88" s="271" t="s">
        <v>518</v>
      </c>
      <c r="AB88" s="271" t="s">
        <v>519</v>
      </c>
      <c r="AC88" s="328" t="e">
        <f t="shared" si="131"/>
        <v>#NAME?</v>
      </c>
      <c r="AD88" s="271" t="e">
        <f>INDEX(Scale_Names,MAX(IF(Z88="",0,MATCH(Z88,Scale_Names,0)),IF(AA88="",0,MATCH(AA88,Scale_Names,0)),IF(AB88=0,0,MATCH(AB88,Scale_Names,0))),0)</f>
        <v>#NAME?</v>
      </c>
      <c r="AE88" s="334" t="e">
        <f>IF(OR(Y88="NIL",ISERROR(AD88)),"",INDEX(PIG,MATCH(Y88,PIG_Likelihood_Scale,0),MATCH(AD88,PIG_Impact_Scale,0))*AC88)</f>
        <v>#VALUE!</v>
      </c>
      <c r="AF88" s="146"/>
      <c r="AG88" s="335" t="s">
        <v>723</v>
      </c>
      <c r="AH88" s="269" t="s">
        <v>724</v>
      </c>
      <c r="AI88" s="269" t="s">
        <v>725</v>
      </c>
      <c r="AJ88" s="336" t="e">
        <f t="shared" si="137"/>
        <v>#NAME?</v>
      </c>
      <c r="AK88" s="146"/>
      <c r="AL88" s="320" t="e">
        <f>IF(OR(J88="NIL",ISERROR(O88),E88&lt;&gt;Live),"",INDEX(Unique_PIG,MATCH(J88,PIG_Likelihood_Scale,0),MATCH(O88,PIG_Impact_Scale,0))*N88)</f>
        <v>#VALUE!</v>
      </c>
      <c r="AM88" s="271" t="e">
        <f t="shared" si="139"/>
        <v>#VALUE!</v>
      </c>
      <c r="AN88" s="271" t="e">
        <f t="shared" si="140"/>
        <v>#VALUE!</v>
      </c>
      <c r="AO88" s="271" t="e">
        <f t="shared" si="141"/>
        <v>#VALUE!</v>
      </c>
      <c r="AP88" s="271" t="e">
        <f t="shared" si="142"/>
        <v>#VALUE!</v>
      </c>
      <c r="AQ88" s="271" t="e">
        <f t="shared" si="143"/>
        <v>#VALUE!</v>
      </c>
      <c r="AR88" s="271" t="e">
        <f t="shared" si="144"/>
        <v>#VALUE!</v>
      </c>
      <c r="AS88" s="271" t="e">
        <f t="shared" si="145"/>
        <v>#VALUE!</v>
      </c>
      <c r="AT88" s="271" t="e">
        <f t="shared" si="146"/>
        <v>#VALUE!</v>
      </c>
      <c r="AU88" s="271" t="e">
        <f t="shared" si="147"/>
        <v>#VALUE!</v>
      </c>
      <c r="AV88" s="271" t="e">
        <f t="shared" si="148"/>
        <v>#VALUE!</v>
      </c>
      <c r="AW88" s="271" t="e">
        <f t="shared" si="149"/>
        <v>#VALUE!</v>
      </c>
      <c r="AX88" s="271" t="e">
        <f t="shared" si="150"/>
        <v>#VALUE!</v>
      </c>
      <c r="AY88" s="271" t="e">
        <f t="shared" si="151"/>
        <v>#VALUE!</v>
      </c>
      <c r="AZ88" s="271" t="e">
        <f t="shared" si="152"/>
        <v>#VALUE!</v>
      </c>
      <c r="BA88" s="271" t="e">
        <f t="shared" si="153"/>
        <v>#VALUE!</v>
      </c>
      <c r="BB88" s="271" t="e">
        <f t="shared" si="154"/>
        <v>#VALUE!</v>
      </c>
      <c r="BC88" s="271" t="e">
        <f t="shared" si="155"/>
        <v>#VALUE!</v>
      </c>
      <c r="BD88" s="271" t="e">
        <f t="shared" si="156"/>
        <v>#VALUE!</v>
      </c>
      <c r="BE88" s="271" t="e">
        <f t="shared" si="157"/>
        <v>#VALUE!</v>
      </c>
      <c r="BF88" s="271" t="e">
        <f t="shared" si="158"/>
        <v>#VALUE!</v>
      </c>
      <c r="BG88" s="271" t="e">
        <f t="shared" si="159"/>
        <v>#VALUE!</v>
      </c>
      <c r="BH88" s="271" t="e">
        <f t="shared" si="160"/>
        <v>#VALUE!</v>
      </c>
      <c r="BI88" s="271" t="e">
        <f t="shared" si="161"/>
        <v>#VALUE!</v>
      </c>
      <c r="BJ88" s="271" t="e">
        <f t="shared" si="162"/>
        <v>#VALUE!</v>
      </c>
      <c r="BK88" s="271" t="e">
        <f t="shared" si="163"/>
        <v>#VALUE!</v>
      </c>
      <c r="BL88" s="271" t="e">
        <f t="shared" si="164"/>
        <v>#VALUE!</v>
      </c>
      <c r="BM88" s="271" t="e">
        <f t="shared" si="165"/>
        <v>#VALUE!</v>
      </c>
      <c r="BN88" s="271" t="e">
        <f t="shared" si="166"/>
        <v>#VALUE!</v>
      </c>
      <c r="BO88" s="271" t="e">
        <f t="shared" si="167"/>
        <v>#VALUE!</v>
      </c>
      <c r="BP88" s="271" t="e">
        <f t="shared" si="168"/>
        <v>#VALUE!</v>
      </c>
      <c r="BQ88" s="271" t="e">
        <f t="shared" si="169"/>
        <v>#VALUE!</v>
      </c>
      <c r="BR88" s="271" t="e">
        <f t="shared" si="170"/>
        <v>#VALUE!</v>
      </c>
      <c r="BS88" s="271" t="e">
        <f t="shared" si="171"/>
        <v>#VALUE!</v>
      </c>
      <c r="BT88" s="271" t="e">
        <f t="shared" si="172"/>
        <v>#VALUE!</v>
      </c>
      <c r="BU88" s="271" t="e">
        <f t="shared" si="173"/>
        <v>#VALUE!</v>
      </c>
      <c r="BV88" s="271" t="e">
        <f t="shared" si="174"/>
        <v>#VALUE!</v>
      </c>
      <c r="BW88" s="271" t="e">
        <f t="shared" si="175"/>
        <v>#VALUE!</v>
      </c>
      <c r="BX88" s="271" t="e">
        <f t="shared" si="176"/>
        <v>#VALUE!</v>
      </c>
      <c r="BY88" s="271" t="e">
        <f t="shared" si="177"/>
        <v>#VALUE!</v>
      </c>
      <c r="BZ88" s="271" t="e">
        <f t="shared" si="178"/>
        <v>#VALUE!</v>
      </c>
      <c r="CA88" s="271" t="e">
        <f t="shared" si="179"/>
        <v>#VALUE!</v>
      </c>
      <c r="CB88" s="271" t="e">
        <f t="shared" si="180"/>
        <v>#VALUE!</v>
      </c>
      <c r="CC88" s="271" t="e">
        <f t="shared" si="181"/>
        <v>#VALUE!</v>
      </c>
      <c r="CD88" s="271" t="e">
        <f t="shared" si="182"/>
        <v>#VALUE!</v>
      </c>
      <c r="CE88" s="271" t="e">
        <f t="shared" si="183"/>
        <v>#VALUE!</v>
      </c>
      <c r="CF88" s="271" t="e">
        <f t="shared" si="184"/>
        <v>#VALUE!</v>
      </c>
      <c r="CG88" s="271" t="e">
        <f t="shared" si="185"/>
        <v>#VALUE!</v>
      </c>
      <c r="CH88" s="271" t="e">
        <f t="shared" si="186"/>
        <v>#VALUE!</v>
      </c>
      <c r="CI88" s="271" t="e">
        <f t="shared" si="187"/>
        <v>#VALUE!</v>
      </c>
      <c r="CJ88" s="156" t="e">
        <f t="shared" si="188"/>
        <v>#VALUE!</v>
      </c>
      <c r="CK88" s="337" t="e">
        <f>IF(OR(Y88="NIL",ISERROR(AD88),E88&lt;&gt;Live),"",INDEX(Unique_PIG,MATCH(Y88,PIG_Likelihood_Scale,0),MATCH(AD88,PIG_Impact_Scale,0))*AC88)</f>
        <v>#VALUE!</v>
      </c>
      <c r="CL88" s="271" t="e">
        <f t="shared" si="190"/>
        <v>#VALUE!</v>
      </c>
      <c r="CM88" s="271" t="e">
        <f t="shared" si="191"/>
        <v>#VALUE!</v>
      </c>
      <c r="CN88" s="271" t="e">
        <f t="shared" si="192"/>
        <v>#VALUE!</v>
      </c>
      <c r="CO88" s="271" t="e">
        <f t="shared" si="193"/>
        <v>#VALUE!</v>
      </c>
      <c r="CP88" s="271" t="e">
        <f t="shared" si="194"/>
        <v>#VALUE!</v>
      </c>
      <c r="CQ88" s="271" t="e">
        <f t="shared" si="195"/>
        <v>#VALUE!</v>
      </c>
      <c r="CR88" s="271" t="e">
        <f t="shared" si="196"/>
        <v>#VALUE!</v>
      </c>
      <c r="CS88" s="271" t="e">
        <f t="shared" si="197"/>
        <v>#VALUE!</v>
      </c>
      <c r="CT88" s="271" t="e">
        <f t="shared" si="198"/>
        <v>#VALUE!</v>
      </c>
      <c r="CU88" s="271" t="e">
        <f t="shared" si="199"/>
        <v>#VALUE!</v>
      </c>
      <c r="CV88" s="271" t="e">
        <f t="shared" si="200"/>
        <v>#VALUE!</v>
      </c>
      <c r="CW88" s="271" t="e">
        <f t="shared" si="201"/>
        <v>#VALUE!</v>
      </c>
      <c r="CX88" s="271" t="e">
        <f t="shared" si="202"/>
        <v>#VALUE!</v>
      </c>
      <c r="CY88" s="271" t="e">
        <f t="shared" si="203"/>
        <v>#VALUE!</v>
      </c>
      <c r="CZ88" s="271" t="e">
        <f t="shared" si="204"/>
        <v>#VALUE!</v>
      </c>
      <c r="DA88" s="271" t="e">
        <f t="shared" si="205"/>
        <v>#VALUE!</v>
      </c>
      <c r="DB88" s="271" t="e">
        <f t="shared" si="206"/>
        <v>#VALUE!</v>
      </c>
      <c r="DC88" s="271" t="e">
        <f t="shared" si="207"/>
        <v>#VALUE!</v>
      </c>
      <c r="DD88" s="271" t="e">
        <f t="shared" si="208"/>
        <v>#VALUE!</v>
      </c>
      <c r="DE88" s="271" t="e">
        <f t="shared" si="209"/>
        <v>#VALUE!</v>
      </c>
      <c r="DF88" s="271" t="e">
        <f t="shared" si="210"/>
        <v>#VALUE!</v>
      </c>
      <c r="DG88" s="271" t="e">
        <f t="shared" si="211"/>
        <v>#VALUE!</v>
      </c>
      <c r="DH88" s="271" t="e">
        <f t="shared" si="212"/>
        <v>#VALUE!</v>
      </c>
      <c r="DI88" s="271" t="e">
        <f t="shared" si="213"/>
        <v>#VALUE!</v>
      </c>
      <c r="DJ88" s="271" t="e">
        <f t="shared" si="214"/>
        <v>#VALUE!</v>
      </c>
      <c r="DK88" s="271" t="e">
        <f t="shared" si="215"/>
        <v>#VALUE!</v>
      </c>
      <c r="DL88" s="271" t="e">
        <f t="shared" si="216"/>
        <v>#VALUE!</v>
      </c>
      <c r="DM88" s="271" t="e">
        <f t="shared" si="217"/>
        <v>#VALUE!</v>
      </c>
      <c r="DN88" s="271" t="e">
        <f t="shared" si="218"/>
        <v>#VALUE!</v>
      </c>
      <c r="DO88" s="271" t="e">
        <f t="shared" si="219"/>
        <v>#VALUE!</v>
      </c>
      <c r="DP88" s="271" t="e">
        <f t="shared" si="220"/>
        <v>#VALUE!</v>
      </c>
      <c r="DQ88" s="271" t="e">
        <f t="shared" si="221"/>
        <v>#VALUE!</v>
      </c>
      <c r="DR88" s="271" t="e">
        <f t="shared" si="222"/>
        <v>#VALUE!</v>
      </c>
      <c r="DS88" s="271" t="e">
        <f t="shared" si="223"/>
        <v>#VALUE!</v>
      </c>
      <c r="DT88" s="271" t="e">
        <f t="shared" si="224"/>
        <v>#VALUE!</v>
      </c>
      <c r="DU88" s="271" t="e">
        <f t="shared" si="225"/>
        <v>#VALUE!</v>
      </c>
      <c r="DV88" s="271" t="e">
        <f t="shared" si="226"/>
        <v>#VALUE!</v>
      </c>
      <c r="DW88" s="271" t="e">
        <f t="shared" si="227"/>
        <v>#VALUE!</v>
      </c>
      <c r="DX88" s="271" t="e">
        <f t="shared" si="228"/>
        <v>#VALUE!</v>
      </c>
      <c r="DY88" s="271" t="e">
        <f t="shared" si="229"/>
        <v>#VALUE!</v>
      </c>
      <c r="DZ88" s="271" t="e">
        <f t="shared" si="230"/>
        <v>#VALUE!</v>
      </c>
      <c r="EA88" s="271" t="e">
        <f t="shared" si="231"/>
        <v>#VALUE!</v>
      </c>
      <c r="EB88" s="271" t="e">
        <f t="shared" si="232"/>
        <v>#VALUE!</v>
      </c>
      <c r="EC88" s="271" t="e">
        <f t="shared" si="233"/>
        <v>#VALUE!</v>
      </c>
      <c r="ED88" s="271" t="e">
        <f t="shared" si="234"/>
        <v>#VALUE!</v>
      </c>
      <c r="EE88" s="271" t="e">
        <f t="shared" si="235"/>
        <v>#VALUE!</v>
      </c>
      <c r="EF88" s="271" t="e">
        <f t="shared" si="236"/>
        <v>#VALUE!</v>
      </c>
      <c r="EG88" s="271" t="e">
        <f t="shared" si="237"/>
        <v>#VALUE!</v>
      </c>
      <c r="EH88" s="271" t="e">
        <f t="shared" si="238"/>
        <v>#VALUE!</v>
      </c>
      <c r="EI88" s="338" t="e">
        <f t="shared" si="239"/>
        <v>#VALUE!</v>
      </c>
    </row>
    <row r="89" customHeight="1" ht="16.0">
      <c r="B89" s="323" t="s">
        <v>519</v>
      </c>
      <c r="C89" s="324" t="s">
        <v>519</v>
      </c>
      <c r="D89" s="325" t="s">
        <v>519</v>
      </c>
      <c r="E89" s="326" t="s">
        <v>519</v>
      </c>
      <c r="F89" s="146"/>
      <c r="G89" s="308" t="e">
        <f>IF(AND(P89&lt;&gt;"",E89="Live",D89="Opportunity"),RANK(P89,Current_Score,1)+COUNTIF(P$12:$P89,P89)-1,"")</f>
        <v>#VALUE!</v>
      </c>
      <c r="H89" s="309" t="e">
        <f>IF(AND(P89&lt;&gt;"",E89="Live",D89="Threat"),RANK(P89,Current_Score,0)+COUNTIF(P$12:$P89,P89)-1,"")</f>
        <v>#VALUE!</v>
      </c>
      <c r="I89" s="146"/>
      <c r="J89" s="323" t="s">
        <v>520</v>
      </c>
      <c r="K89" s="327" t="s">
        <v>521</v>
      </c>
      <c r="L89" s="327" t="s">
        <v>518</v>
      </c>
      <c r="M89" s="327" t="s">
        <v>519</v>
      </c>
      <c r="N89" s="328" t="e">
        <f t="shared" si="119"/>
        <v>#NAME?</v>
      </c>
      <c r="O89" s="271" t="e">
        <f>INDEX(Scale_Names,MAX(IF(K89="",0,MATCH(K89,Scale_Names,0)),IF(L89="",0,MATCH(L89,Scale_Names,0)),IF(M89=0,0,MATCH(M89,Scale_Names,0))),0)</f>
        <v>#NAME?</v>
      </c>
      <c r="P89" s="329" t="e">
        <f>IF(OR(J89="NIL",J89="",ISERROR(O89)),"",INDEX(PIG,MATCH(J89,PIG_Likelihood_Scale,0),MATCH(O89,PIG_Impact_Scale,0))*N89)</f>
        <v>#VALUE!</v>
      </c>
      <c r="Q89" s="146"/>
      <c r="R89" s="330" t="s">
        <v>727</v>
      </c>
      <c r="S89" s="331" t="s">
        <v>728</v>
      </c>
      <c r="T89" s="331" t="s">
        <v>729</v>
      </c>
      <c r="U89" s="332" t="e">
        <f t="shared" si="125"/>
        <v>#NAME?</v>
      </c>
      <c r="V89" s="146"/>
      <c r="W89" s="333" t="s">
        <v>730</v>
      </c>
      <c r="X89" s="146"/>
      <c r="Y89" s="320" t="s">
        <v>520</v>
      </c>
      <c r="Z89" s="271" t="s">
        <v>521</v>
      </c>
      <c r="AA89" s="271" t="s">
        <v>518</v>
      </c>
      <c r="AB89" s="271" t="s">
        <v>519</v>
      </c>
      <c r="AC89" s="328" t="e">
        <f t="shared" si="131"/>
        <v>#NAME?</v>
      </c>
      <c r="AD89" s="271" t="e">
        <f>INDEX(Scale_Names,MAX(IF(Z89="",0,MATCH(Z89,Scale_Names,0)),IF(AA89="",0,MATCH(AA89,Scale_Names,0)),IF(AB89=0,0,MATCH(AB89,Scale_Names,0))),0)</f>
        <v>#NAME?</v>
      </c>
      <c r="AE89" s="334" t="e">
        <f>IF(OR(Y89="NIL",ISERROR(AD89)),"",INDEX(PIG,MATCH(Y89,PIG_Likelihood_Scale,0),MATCH(AD89,PIG_Impact_Scale,0))*AC89)</f>
        <v>#VALUE!</v>
      </c>
      <c r="AF89" s="146"/>
      <c r="AG89" s="335" t="s">
        <v>727</v>
      </c>
      <c r="AH89" s="269" t="s">
        <v>728</v>
      </c>
      <c r="AI89" s="269" t="s">
        <v>729</v>
      </c>
      <c r="AJ89" s="336" t="e">
        <f t="shared" si="137"/>
        <v>#NAME?</v>
      </c>
      <c r="AK89" s="146"/>
      <c r="AL89" s="320" t="e">
        <f>IF(OR(J89="NIL",ISERROR(O89),E89&lt;&gt;Live),"",INDEX(Unique_PIG,MATCH(J89,PIG_Likelihood_Scale,0),MATCH(O89,PIG_Impact_Scale,0))*N89)</f>
        <v>#VALUE!</v>
      </c>
      <c r="AM89" s="271" t="e">
        <f t="shared" si="139"/>
        <v>#VALUE!</v>
      </c>
      <c r="AN89" s="271" t="e">
        <f t="shared" si="140"/>
        <v>#VALUE!</v>
      </c>
      <c r="AO89" s="271" t="e">
        <f t="shared" si="141"/>
        <v>#VALUE!</v>
      </c>
      <c r="AP89" s="271" t="e">
        <f t="shared" si="142"/>
        <v>#VALUE!</v>
      </c>
      <c r="AQ89" s="271" t="e">
        <f t="shared" si="143"/>
        <v>#VALUE!</v>
      </c>
      <c r="AR89" s="271" t="e">
        <f t="shared" si="144"/>
        <v>#VALUE!</v>
      </c>
      <c r="AS89" s="271" t="e">
        <f t="shared" si="145"/>
        <v>#VALUE!</v>
      </c>
      <c r="AT89" s="271" t="e">
        <f t="shared" si="146"/>
        <v>#VALUE!</v>
      </c>
      <c r="AU89" s="271" t="e">
        <f t="shared" si="147"/>
        <v>#VALUE!</v>
      </c>
      <c r="AV89" s="271" t="e">
        <f t="shared" si="148"/>
        <v>#VALUE!</v>
      </c>
      <c r="AW89" s="271" t="e">
        <f t="shared" si="149"/>
        <v>#VALUE!</v>
      </c>
      <c r="AX89" s="271" t="e">
        <f t="shared" si="150"/>
        <v>#VALUE!</v>
      </c>
      <c r="AY89" s="271" t="e">
        <f t="shared" si="151"/>
        <v>#VALUE!</v>
      </c>
      <c r="AZ89" s="271" t="e">
        <f t="shared" si="152"/>
        <v>#VALUE!</v>
      </c>
      <c r="BA89" s="271" t="e">
        <f t="shared" si="153"/>
        <v>#VALUE!</v>
      </c>
      <c r="BB89" s="271" t="e">
        <f t="shared" si="154"/>
        <v>#VALUE!</v>
      </c>
      <c r="BC89" s="271" t="e">
        <f t="shared" si="155"/>
        <v>#VALUE!</v>
      </c>
      <c r="BD89" s="271" t="e">
        <f t="shared" si="156"/>
        <v>#VALUE!</v>
      </c>
      <c r="BE89" s="271" t="e">
        <f t="shared" si="157"/>
        <v>#VALUE!</v>
      </c>
      <c r="BF89" s="271" t="e">
        <f t="shared" si="158"/>
        <v>#VALUE!</v>
      </c>
      <c r="BG89" s="271" t="e">
        <f t="shared" si="159"/>
        <v>#VALUE!</v>
      </c>
      <c r="BH89" s="271" t="e">
        <f t="shared" si="160"/>
        <v>#VALUE!</v>
      </c>
      <c r="BI89" s="271" t="e">
        <f t="shared" si="161"/>
        <v>#VALUE!</v>
      </c>
      <c r="BJ89" s="271" t="e">
        <f t="shared" si="162"/>
        <v>#VALUE!</v>
      </c>
      <c r="BK89" s="271" t="e">
        <f t="shared" si="163"/>
        <v>#VALUE!</v>
      </c>
      <c r="BL89" s="271" t="e">
        <f t="shared" si="164"/>
        <v>#VALUE!</v>
      </c>
      <c r="BM89" s="271" t="e">
        <f t="shared" si="165"/>
        <v>#VALUE!</v>
      </c>
      <c r="BN89" s="271" t="e">
        <f t="shared" si="166"/>
        <v>#VALUE!</v>
      </c>
      <c r="BO89" s="271" t="e">
        <f t="shared" si="167"/>
        <v>#VALUE!</v>
      </c>
      <c r="BP89" s="271" t="e">
        <f t="shared" si="168"/>
        <v>#VALUE!</v>
      </c>
      <c r="BQ89" s="271" t="e">
        <f t="shared" si="169"/>
        <v>#VALUE!</v>
      </c>
      <c r="BR89" s="271" t="e">
        <f t="shared" si="170"/>
        <v>#VALUE!</v>
      </c>
      <c r="BS89" s="271" t="e">
        <f t="shared" si="171"/>
        <v>#VALUE!</v>
      </c>
      <c r="BT89" s="271" t="e">
        <f t="shared" si="172"/>
        <v>#VALUE!</v>
      </c>
      <c r="BU89" s="271" t="e">
        <f t="shared" si="173"/>
        <v>#VALUE!</v>
      </c>
      <c r="BV89" s="271" t="e">
        <f t="shared" si="174"/>
        <v>#VALUE!</v>
      </c>
      <c r="BW89" s="271" t="e">
        <f t="shared" si="175"/>
        <v>#VALUE!</v>
      </c>
      <c r="BX89" s="271" t="e">
        <f t="shared" si="176"/>
        <v>#VALUE!</v>
      </c>
      <c r="BY89" s="271" t="e">
        <f t="shared" si="177"/>
        <v>#VALUE!</v>
      </c>
      <c r="BZ89" s="271" t="e">
        <f t="shared" si="178"/>
        <v>#VALUE!</v>
      </c>
      <c r="CA89" s="271" t="e">
        <f t="shared" si="179"/>
        <v>#VALUE!</v>
      </c>
      <c r="CB89" s="271" t="e">
        <f t="shared" si="180"/>
        <v>#VALUE!</v>
      </c>
      <c r="CC89" s="271" t="e">
        <f t="shared" si="181"/>
        <v>#VALUE!</v>
      </c>
      <c r="CD89" s="271" t="e">
        <f t="shared" si="182"/>
        <v>#VALUE!</v>
      </c>
      <c r="CE89" s="271" t="e">
        <f t="shared" si="183"/>
        <v>#VALUE!</v>
      </c>
      <c r="CF89" s="271" t="e">
        <f t="shared" si="184"/>
        <v>#VALUE!</v>
      </c>
      <c r="CG89" s="271" t="e">
        <f t="shared" si="185"/>
        <v>#VALUE!</v>
      </c>
      <c r="CH89" s="271" t="e">
        <f t="shared" si="186"/>
        <v>#VALUE!</v>
      </c>
      <c r="CI89" s="271" t="e">
        <f t="shared" si="187"/>
        <v>#VALUE!</v>
      </c>
      <c r="CJ89" s="156" t="e">
        <f t="shared" si="188"/>
        <v>#VALUE!</v>
      </c>
      <c r="CK89" s="337" t="e">
        <f>IF(OR(Y89="NIL",ISERROR(AD89),E89&lt;&gt;Live),"",INDEX(Unique_PIG,MATCH(Y89,PIG_Likelihood_Scale,0),MATCH(AD89,PIG_Impact_Scale,0))*AC89)</f>
        <v>#VALUE!</v>
      </c>
      <c r="CL89" s="271" t="e">
        <f t="shared" si="190"/>
        <v>#VALUE!</v>
      </c>
      <c r="CM89" s="271" t="e">
        <f t="shared" si="191"/>
        <v>#VALUE!</v>
      </c>
      <c r="CN89" s="271" t="e">
        <f t="shared" si="192"/>
        <v>#VALUE!</v>
      </c>
      <c r="CO89" s="271" t="e">
        <f t="shared" si="193"/>
        <v>#VALUE!</v>
      </c>
      <c r="CP89" s="271" t="e">
        <f t="shared" si="194"/>
        <v>#VALUE!</v>
      </c>
      <c r="CQ89" s="271" t="e">
        <f t="shared" si="195"/>
        <v>#VALUE!</v>
      </c>
      <c r="CR89" s="271" t="e">
        <f t="shared" si="196"/>
        <v>#VALUE!</v>
      </c>
      <c r="CS89" s="271" t="e">
        <f t="shared" si="197"/>
        <v>#VALUE!</v>
      </c>
      <c r="CT89" s="271" t="e">
        <f t="shared" si="198"/>
        <v>#VALUE!</v>
      </c>
      <c r="CU89" s="271" t="e">
        <f t="shared" si="199"/>
        <v>#VALUE!</v>
      </c>
      <c r="CV89" s="271" t="e">
        <f t="shared" si="200"/>
        <v>#VALUE!</v>
      </c>
      <c r="CW89" s="271" t="e">
        <f t="shared" si="201"/>
        <v>#VALUE!</v>
      </c>
      <c r="CX89" s="271" t="e">
        <f t="shared" si="202"/>
        <v>#VALUE!</v>
      </c>
      <c r="CY89" s="271" t="e">
        <f t="shared" si="203"/>
        <v>#VALUE!</v>
      </c>
      <c r="CZ89" s="271" t="e">
        <f t="shared" si="204"/>
        <v>#VALUE!</v>
      </c>
      <c r="DA89" s="271" t="e">
        <f t="shared" si="205"/>
        <v>#VALUE!</v>
      </c>
      <c r="DB89" s="271" t="e">
        <f t="shared" si="206"/>
        <v>#VALUE!</v>
      </c>
      <c r="DC89" s="271" t="e">
        <f t="shared" si="207"/>
        <v>#VALUE!</v>
      </c>
      <c r="DD89" s="271" t="e">
        <f t="shared" si="208"/>
        <v>#VALUE!</v>
      </c>
      <c r="DE89" s="271" t="e">
        <f t="shared" si="209"/>
        <v>#VALUE!</v>
      </c>
      <c r="DF89" s="271" t="e">
        <f t="shared" si="210"/>
        <v>#VALUE!</v>
      </c>
      <c r="DG89" s="271" t="e">
        <f t="shared" si="211"/>
        <v>#VALUE!</v>
      </c>
      <c r="DH89" s="271" t="e">
        <f t="shared" si="212"/>
        <v>#VALUE!</v>
      </c>
      <c r="DI89" s="271" t="e">
        <f t="shared" si="213"/>
        <v>#VALUE!</v>
      </c>
      <c r="DJ89" s="271" t="e">
        <f t="shared" si="214"/>
        <v>#VALUE!</v>
      </c>
      <c r="DK89" s="271" t="e">
        <f t="shared" si="215"/>
        <v>#VALUE!</v>
      </c>
      <c r="DL89" s="271" t="e">
        <f t="shared" si="216"/>
        <v>#VALUE!</v>
      </c>
      <c r="DM89" s="271" t="e">
        <f t="shared" si="217"/>
        <v>#VALUE!</v>
      </c>
      <c r="DN89" s="271" t="e">
        <f t="shared" si="218"/>
        <v>#VALUE!</v>
      </c>
      <c r="DO89" s="271" t="e">
        <f t="shared" si="219"/>
        <v>#VALUE!</v>
      </c>
      <c r="DP89" s="271" t="e">
        <f t="shared" si="220"/>
        <v>#VALUE!</v>
      </c>
      <c r="DQ89" s="271" t="e">
        <f t="shared" si="221"/>
        <v>#VALUE!</v>
      </c>
      <c r="DR89" s="271" t="e">
        <f t="shared" si="222"/>
        <v>#VALUE!</v>
      </c>
      <c r="DS89" s="271" t="e">
        <f t="shared" si="223"/>
        <v>#VALUE!</v>
      </c>
      <c r="DT89" s="271" t="e">
        <f t="shared" si="224"/>
        <v>#VALUE!</v>
      </c>
      <c r="DU89" s="271" t="e">
        <f t="shared" si="225"/>
        <v>#VALUE!</v>
      </c>
      <c r="DV89" s="271" t="e">
        <f t="shared" si="226"/>
        <v>#VALUE!</v>
      </c>
      <c r="DW89" s="271" t="e">
        <f t="shared" si="227"/>
        <v>#VALUE!</v>
      </c>
      <c r="DX89" s="271" t="e">
        <f t="shared" si="228"/>
        <v>#VALUE!</v>
      </c>
      <c r="DY89" s="271" t="e">
        <f t="shared" si="229"/>
        <v>#VALUE!</v>
      </c>
      <c r="DZ89" s="271" t="e">
        <f t="shared" si="230"/>
        <v>#VALUE!</v>
      </c>
      <c r="EA89" s="271" t="e">
        <f t="shared" si="231"/>
        <v>#VALUE!</v>
      </c>
      <c r="EB89" s="271" t="e">
        <f t="shared" si="232"/>
        <v>#VALUE!</v>
      </c>
      <c r="EC89" s="271" t="e">
        <f t="shared" si="233"/>
        <v>#VALUE!</v>
      </c>
      <c r="ED89" s="271" t="e">
        <f t="shared" si="234"/>
        <v>#VALUE!</v>
      </c>
      <c r="EE89" s="271" t="e">
        <f t="shared" si="235"/>
        <v>#VALUE!</v>
      </c>
      <c r="EF89" s="271" t="e">
        <f t="shared" si="236"/>
        <v>#VALUE!</v>
      </c>
      <c r="EG89" s="271" t="e">
        <f t="shared" si="237"/>
        <v>#VALUE!</v>
      </c>
      <c r="EH89" s="271" t="e">
        <f t="shared" si="238"/>
        <v>#VALUE!</v>
      </c>
      <c r="EI89" s="338" t="e">
        <f t="shared" si="239"/>
        <v>#VALUE!</v>
      </c>
    </row>
    <row r="90" customHeight="1" ht="16.0">
      <c r="B90" s="323" t="s">
        <v>519</v>
      </c>
      <c r="C90" s="324" t="s">
        <v>519</v>
      </c>
      <c r="D90" s="325" t="s">
        <v>519</v>
      </c>
      <c r="E90" s="326" t="s">
        <v>519</v>
      </c>
      <c r="F90" s="146"/>
      <c r="G90" s="308" t="e">
        <f>IF(AND(P90&lt;&gt;"",E90="Live",D90="Opportunity"),RANK(P90,Current_Score,1)+COUNTIF(P$12:$P90,P90)-1,"")</f>
        <v>#VALUE!</v>
      </c>
      <c r="H90" s="309" t="e">
        <f>IF(AND(P90&lt;&gt;"",E90="Live",D90="Threat"),RANK(P90,Current_Score,0)+COUNTIF(P$12:$P90,P90)-1,"")</f>
        <v>#VALUE!</v>
      </c>
      <c r="I90" s="146"/>
      <c r="J90" s="323" t="s">
        <v>520</v>
      </c>
      <c r="K90" s="327" t="s">
        <v>521</v>
      </c>
      <c r="L90" s="327" t="s">
        <v>518</v>
      </c>
      <c r="M90" s="327" t="s">
        <v>519</v>
      </c>
      <c r="N90" s="328" t="e">
        <f t="shared" si="119"/>
        <v>#NAME?</v>
      </c>
      <c r="O90" s="271" t="e">
        <f>INDEX(Scale_Names,MAX(IF(K90="",0,MATCH(K90,Scale_Names,0)),IF(L90="",0,MATCH(L90,Scale_Names,0)),IF(M90=0,0,MATCH(M90,Scale_Names,0))),0)</f>
        <v>#NAME?</v>
      </c>
      <c r="P90" s="329" t="e">
        <f>IF(OR(J90="NIL",J90="",ISERROR(O90)),"",INDEX(PIG,MATCH(J90,PIG_Likelihood_Scale,0),MATCH(O90,PIG_Impact_Scale,0))*N90)</f>
        <v>#VALUE!</v>
      </c>
      <c r="Q90" s="146"/>
      <c r="R90" s="330" t="s">
        <v>731</v>
      </c>
      <c r="S90" s="331" t="s">
        <v>732</v>
      </c>
      <c r="T90" s="331" t="s">
        <v>733</v>
      </c>
      <c r="U90" s="332" t="e">
        <f t="shared" si="125"/>
        <v>#NAME?</v>
      </c>
      <c r="V90" s="146"/>
      <c r="W90" s="333" t="s">
        <v>734</v>
      </c>
      <c r="X90" s="146"/>
      <c r="Y90" s="320" t="s">
        <v>520</v>
      </c>
      <c r="Z90" s="271" t="s">
        <v>521</v>
      </c>
      <c r="AA90" s="271" t="s">
        <v>518</v>
      </c>
      <c r="AB90" s="271" t="s">
        <v>519</v>
      </c>
      <c r="AC90" s="328" t="e">
        <f t="shared" si="131"/>
        <v>#NAME?</v>
      </c>
      <c r="AD90" s="271" t="e">
        <f>INDEX(Scale_Names,MAX(IF(Z90="",0,MATCH(Z90,Scale_Names,0)),IF(AA90="",0,MATCH(AA90,Scale_Names,0)),IF(AB90=0,0,MATCH(AB90,Scale_Names,0))),0)</f>
        <v>#NAME?</v>
      </c>
      <c r="AE90" s="334" t="e">
        <f>IF(OR(Y90="NIL",ISERROR(AD90)),"",INDEX(PIG,MATCH(Y90,PIG_Likelihood_Scale,0),MATCH(AD90,PIG_Impact_Scale,0))*AC90)</f>
        <v>#VALUE!</v>
      </c>
      <c r="AF90" s="146"/>
      <c r="AG90" s="335" t="s">
        <v>731</v>
      </c>
      <c r="AH90" s="269" t="s">
        <v>732</v>
      </c>
      <c r="AI90" s="269" t="s">
        <v>733</v>
      </c>
      <c r="AJ90" s="336" t="e">
        <f t="shared" si="137"/>
        <v>#NAME?</v>
      </c>
      <c r="AK90" s="146"/>
      <c r="AL90" s="320" t="e">
        <f>IF(OR(J90="NIL",ISERROR(O90),E90&lt;&gt;Live),"",INDEX(Unique_PIG,MATCH(J90,PIG_Likelihood_Scale,0),MATCH(O90,PIG_Impact_Scale,0))*N90)</f>
        <v>#VALUE!</v>
      </c>
      <c r="AM90" s="271" t="e">
        <f t="shared" si="139"/>
        <v>#VALUE!</v>
      </c>
      <c r="AN90" s="271" t="e">
        <f t="shared" si="140"/>
        <v>#VALUE!</v>
      </c>
      <c r="AO90" s="271" t="e">
        <f t="shared" si="141"/>
        <v>#VALUE!</v>
      </c>
      <c r="AP90" s="271" t="e">
        <f t="shared" si="142"/>
        <v>#VALUE!</v>
      </c>
      <c r="AQ90" s="271" t="e">
        <f t="shared" si="143"/>
        <v>#VALUE!</v>
      </c>
      <c r="AR90" s="271" t="e">
        <f t="shared" si="144"/>
        <v>#VALUE!</v>
      </c>
      <c r="AS90" s="271" t="e">
        <f t="shared" si="145"/>
        <v>#VALUE!</v>
      </c>
      <c r="AT90" s="271" t="e">
        <f t="shared" si="146"/>
        <v>#VALUE!</v>
      </c>
      <c r="AU90" s="271" t="e">
        <f t="shared" si="147"/>
        <v>#VALUE!</v>
      </c>
      <c r="AV90" s="271" t="e">
        <f t="shared" si="148"/>
        <v>#VALUE!</v>
      </c>
      <c r="AW90" s="271" t="e">
        <f t="shared" si="149"/>
        <v>#VALUE!</v>
      </c>
      <c r="AX90" s="271" t="e">
        <f t="shared" si="150"/>
        <v>#VALUE!</v>
      </c>
      <c r="AY90" s="271" t="e">
        <f t="shared" si="151"/>
        <v>#VALUE!</v>
      </c>
      <c r="AZ90" s="271" t="e">
        <f t="shared" si="152"/>
        <v>#VALUE!</v>
      </c>
      <c r="BA90" s="271" t="e">
        <f t="shared" si="153"/>
        <v>#VALUE!</v>
      </c>
      <c r="BB90" s="271" t="e">
        <f t="shared" si="154"/>
        <v>#VALUE!</v>
      </c>
      <c r="BC90" s="271" t="e">
        <f t="shared" si="155"/>
        <v>#VALUE!</v>
      </c>
      <c r="BD90" s="271" t="e">
        <f t="shared" si="156"/>
        <v>#VALUE!</v>
      </c>
      <c r="BE90" s="271" t="e">
        <f t="shared" si="157"/>
        <v>#VALUE!</v>
      </c>
      <c r="BF90" s="271" t="e">
        <f t="shared" si="158"/>
        <v>#VALUE!</v>
      </c>
      <c r="BG90" s="271" t="e">
        <f t="shared" si="159"/>
        <v>#VALUE!</v>
      </c>
      <c r="BH90" s="271" t="e">
        <f t="shared" si="160"/>
        <v>#VALUE!</v>
      </c>
      <c r="BI90" s="271" t="e">
        <f t="shared" si="161"/>
        <v>#VALUE!</v>
      </c>
      <c r="BJ90" s="271" t="e">
        <f t="shared" si="162"/>
        <v>#VALUE!</v>
      </c>
      <c r="BK90" s="271" t="e">
        <f t="shared" si="163"/>
        <v>#VALUE!</v>
      </c>
      <c r="BL90" s="271" t="e">
        <f t="shared" si="164"/>
        <v>#VALUE!</v>
      </c>
      <c r="BM90" s="271" t="e">
        <f t="shared" si="165"/>
        <v>#VALUE!</v>
      </c>
      <c r="BN90" s="271" t="e">
        <f t="shared" si="166"/>
        <v>#VALUE!</v>
      </c>
      <c r="BO90" s="271" t="e">
        <f t="shared" si="167"/>
        <v>#VALUE!</v>
      </c>
      <c r="BP90" s="271" t="e">
        <f t="shared" si="168"/>
        <v>#VALUE!</v>
      </c>
      <c r="BQ90" s="271" t="e">
        <f t="shared" si="169"/>
        <v>#VALUE!</v>
      </c>
      <c r="BR90" s="271" t="e">
        <f t="shared" si="170"/>
        <v>#VALUE!</v>
      </c>
      <c r="BS90" s="271" t="e">
        <f t="shared" si="171"/>
        <v>#VALUE!</v>
      </c>
      <c r="BT90" s="271" t="e">
        <f t="shared" si="172"/>
        <v>#VALUE!</v>
      </c>
      <c r="BU90" s="271" t="e">
        <f t="shared" si="173"/>
        <v>#VALUE!</v>
      </c>
      <c r="BV90" s="271" t="e">
        <f t="shared" si="174"/>
        <v>#VALUE!</v>
      </c>
      <c r="BW90" s="271" t="e">
        <f t="shared" si="175"/>
        <v>#VALUE!</v>
      </c>
      <c r="BX90" s="271" t="e">
        <f t="shared" si="176"/>
        <v>#VALUE!</v>
      </c>
      <c r="BY90" s="271" t="e">
        <f t="shared" si="177"/>
        <v>#VALUE!</v>
      </c>
      <c r="BZ90" s="271" t="e">
        <f t="shared" si="178"/>
        <v>#VALUE!</v>
      </c>
      <c r="CA90" s="271" t="e">
        <f t="shared" si="179"/>
        <v>#VALUE!</v>
      </c>
      <c r="CB90" s="271" t="e">
        <f t="shared" si="180"/>
        <v>#VALUE!</v>
      </c>
      <c r="CC90" s="271" t="e">
        <f t="shared" si="181"/>
        <v>#VALUE!</v>
      </c>
      <c r="CD90" s="271" t="e">
        <f t="shared" si="182"/>
        <v>#VALUE!</v>
      </c>
      <c r="CE90" s="271" t="e">
        <f t="shared" si="183"/>
        <v>#VALUE!</v>
      </c>
      <c r="CF90" s="271" t="e">
        <f t="shared" si="184"/>
        <v>#VALUE!</v>
      </c>
      <c r="CG90" s="271" t="e">
        <f t="shared" si="185"/>
        <v>#VALUE!</v>
      </c>
      <c r="CH90" s="271" t="e">
        <f t="shared" si="186"/>
        <v>#VALUE!</v>
      </c>
      <c r="CI90" s="271" t="e">
        <f t="shared" si="187"/>
        <v>#VALUE!</v>
      </c>
      <c r="CJ90" s="156" t="e">
        <f t="shared" si="188"/>
        <v>#VALUE!</v>
      </c>
      <c r="CK90" s="337" t="e">
        <f>IF(OR(Y90="NIL",ISERROR(AD90),E90&lt;&gt;Live),"",INDEX(Unique_PIG,MATCH(Y90,PIG_Likelihood_Scale,0),MATCH(AD90,PIG_Impact_Scale,0))*AC90)</f>
        <v>#VALUE!</v>
      </c>
      <c r="CL90" s="271" t="e">
        <f t="shared" si="190"/>
        <v>#VALUE!</v>
      </c>
      <c r="CM90" s="271" t="e">
        <f t="shared" si="191"/>
        <v>#VALUE!</v>
      </c>
      <c r="CN90" s="271" t="e">
        <f t="shared" si="192"/>
        <v>#VALUE!</v>
      </c>
      <c r="CO90" s="271" t="e">
        <f t="shared" si="193"/>
        <v>#VALUE!</v>
      </c>
      <c r="CP90" s="271" t="e">
        <f t="shared" si="194"/>
        <v>#VALUE!</v>
      </c>
      <c r="CQ90" s="271" t="e">
        <f t="shared" si="195"/>
        <v>#VALUE!</v>
      </c>
      <c r="CR90" s="271" t="e">
        <f t="shared" si="196"/>
        <v>#VALUE!</v>
      </c>
      <c r="CS90" s="271" t="e">
        <f t="shared" si="197"/>
        <v>#VALUE!</v>
      </c>
      <c r="CT90" s="271" t="e">
        <f t="shared" si="198"/>
        <v>#VALUE!</v>
      </c>
      <c r="CU90" s="271" t="e">
        <f t="shared" si="199"/>
        <v>#VALUE!</v>
      </c>
      <c r="CV90" s="271" t="e">
        <f t="shared" si="200"/>
        <v>#VALUE!</v>
      </c>
      <c r="CW90" s="271" t="e">
        <f t="shared" si="201"/>
        <v>#VALUE!</v>
      </c>
      <c r="CX90" s="271" t="e">
        <f t="shared" si="202"/>
        <v>#VALUE!</v>
      </c>
      <c r="CY90" s="271" t="e">
        <f t="shared" si="203"/>
        <v>#VALUE!</v>
      </c>
      <c r="CZ90" s="271" t="e">
        <f t="shared" si="204"/>
        <v>#VALUE!</v>
      </c>
      <c r="DA90" s="271" t="e">
        <f t="shared" si="205"/>
        <v>#VALUE!</v>
      </c>
      <c r="DB90" s="271" t="e">
        <f t="shared" si="206"/>
        <v>#VALUE!</v>
      </c>
      <c r="DC90" s="271" t="e">
        <f t="shared" si="207"/>
        <v>#VALUE!</v>
      </c>
      <c r="DD90" s="271" t="e">
        <f t="shared" si="208"/>
        <v>#VALUE!</v>
      </c>
      <c r="DE90" s="271" t="e">
        <f t="shared" si="209"/>
        <v>#VALUE!</v>
      </c>
      <c r="DF90" s="271" t="e">
        <f t="shared" si="210"/>
        <v>#VALUE!</v>
      </c>
      <c r="DG90" s="271" t="e">
        <f t="shared" si="211"/>
        <v>#VALUE!</v>
      </c>
      <c r="DH90" s="271" t="e">
        <f t="shared" si="212"/>
        <v>#VALUE!</v>
      </c>
      <c r="DI90" s="271" t="e">
        <f t="shared" si="213"/>
        <v>#VALUE!</v>
      </c>
      <c r="DJ90" s="271" t="e">
        <f t="shared" si="214"/>
        <v>#VALUE!</v>
      </c>
      <c r="DK90" s="271" t="e">
        <f t="shared" si="215"/>
        <v>#VALUE!</v>
      </c>
      <c r="DL90" s="271" t="e">
        <f t="shared" si="216"/>
        <v>#VALUE!</v>
      </c>
      <c r="DM90" s="271" t="e">
        <f t="shared" si="217"/>
        <v>#VALUE!</v>
      </c>
      <c r="DN90" s="271" t="e">
        <f t="shared" si="218"/>
        <v>#VALUE!</v>
      </c>
      <c r="DO90" s="271" t="e">
        <f t="shared" si="219"/>
        <v>#VALUE!</v>
      </c>
      <c r="DP90" s="271" t="e">
        <f t="shared" si="220"/>
        <v>#VALUE!</v>
      </c>
      <c r="DQ90" s="271" t="e">
        <f t="shared" si="221"/>
        <v>#VALUE!</v>
      </c>
      <c r="DR90" s="271" t="e">
        <f t="shared" si="222"/>
        <v>#VALUE!</v>
      </c>
      <c r="DS90" s="271" t="e">
        <f t="shared" si="223"/>
        <v>#VALUE!</v>
      </c>
      <c r="DT90" s="271" t="e">
        <f t="shared" si="224"/>
        <v>#VALUE!</v>
      </c>
      <c r="DU90" s="271" t="e">
        <f t="shared" si="225"/>
        <v>#VALUE!</v>
      </c>
      <c r="DV90" s="271" t="e">
        <f t="shared" si="226"/>
        <v>#VALUE!</v>
      </c>
      <c r="DW90" s="271" t="e">
        <f t="shared" si="227"/>
        <v>#VALUE!</v>
      </c>
      <c r="DX90" s="271" t="e">
        <f t="shared" si="228"/>
        <v>#VALUE!</v>
      </c>
      <c r="DY90" s="271" t="e">
        <f t="shared" si="229"/>
        <v>#VALUE!</v>
      </c>
      <c r="DZ90" s="271" t="e">
        <f t="shared" si="230"/>
        <v>#VALUE!</v>
      </c>
      <c r="EA90" s="271" t="e">
        <f t="shared" si="231"/>
        <v>#VALUE!</v>
      </c>
      <c r="EB90" s="271" t="e">
        <f t="shared" si="232"/>
        <v>#VALUE!</v>
      </c>
      <c r="EC90" s="271" t="e">
        <f t="shared" si="233"/>
        <v>#VALUE!</v>
      </c>
      <c r="ED90" s="271" t="e">
        <f t="shared" si="234"/>
        <v>#VALUE!</v>
      </c>
      <c r="EE90" s="271" t="e">
        <f t="shared" si="235"/>
        <v>#VALUE!</v>
      </c>
      <c r="EF90" s="271" t="e">
        <f t="shared" si="236"/>
        <v>#VALUE!</v>
      </c>
      <c r="EG90" s="271" t="e">
        <f t="shared" si="237"/>
        <v>#VALUE!</v>
      </c>
      <c r="EH90" s="271" t="e">
        <f t="shared" si="238"/>
        <v>#VALUE!</v>
      </c>
      <c r="EI90" s="338" t="e">
        <f t="shared" si="239"/>
        <v>#VALUE!</v>
      </c>
    </row>
    <row r="91" customHeight="1" ht="16.0">
      <c r="B91" s="323" t="s">
        <v>519</v>
      </c>
      <c r="C91" s="324" t="s">
        <v>519</v>
      </c>
      <c r="D91" s="325" t="s">
        <v>519</v>
      </c>
      <c r="E91" s="326" t="s">
        <v>519</v>
      </c>
      <c r="F91" s="146"/>
      <c r="G91" s="308" t="e">
        <f>IF(AND(P91&lt;&gt;"",E91="Live",D91="Opportunity"),RANK(P91,Current_Score,1)+COUNTIF(P$12:$P91,P91)-1,"")</f>
        <v>#VALUE!</v>
      </c>
      <c r="H91" s="309" t="e">
        <f>IF(AND(P91&lt;&gt;"",E91="Live",D91="Threat"),RANK(P91,Current_Score,0)+COUNTIF(P$12:$P91,P91)-1,"")</f>
        <v>#VALUE!</v>
      </c>
      <c r="I91" s="146"/>
      <c r="J91" s="323" t="s">
        <v>520</v>
      </c>
      <c r="K91" s="327" t="s">
        <v>521</v>
      </c>
      <c r="L91" s="327" t="s">
        <v>518</v>
      </c>
      <c r="M91" s="327" t="s">
        <v>519</v>
      </c>
      <c r="N91" s="328" t="e">
        <f t="shared" si="119"/>
        <v>#NAME?</v>
      </c>
      <c r="O91" s="271" t="e">
        <f>INDEX(Scale_Names,MAX(IF(K91="",0,MATCH(K91,Scale_Names,0)),IF(L91="",0,MATCH(L91,Scale_Names,0)),IF(M91=0,0,MATCH(M91,Scale_Names,0))),0)</f>
        <v>#NAME?</v>
      </c>
      <c r="P91" s="329" t="e">
        <f>IF(OR(J91="NIL",J91="",ISERROR(O91)),"",INDEX(PIG,MATCH(J91,PIG_Likelihood_Scale,0),MATCH(O91,PIG_Impact_Scale,0))*N91)</f>
        <v>#VALUE!</v>
      </c>
      <c r="Q91" s="146"/>
      <c r="R91" s="330" t="s">
        <v>735</v>
      </c>
      <c r="S91" s="331" t="s">
        <v>736</v>
      </c>
      <c r="T91" s="331" t="s">
        <v>737</v>
      </c>
      <c r="U91" s="332" t="e">
        <f t="shared" si="125"/>
        <v>#NAME?</v>
      </c>
      <c r="V91" s="146"/>
      <c r="W91" s="333" t="s">
        <v>738</v>
      </c>
      <c r="X91" s="146"/>
      <c r="Y91" s="320" t="s">
        <v>520</v>
      </c>
      <c r="Z91" s="271" t="s">
        <v>521</v>
      </c>
      <c r="AA91" s="271" t="s">
        <v>518</v>
      </c>
      <c r="AB91" s="271" t="s">
        <v>519</v>
      </c>
      <c r="AC91" s="328" t="e">
        <f t="shared" si="131"/>
        <v>#NAME?</v>
      </c>
      <c r="AD91" s="271" t="e">
        <f>INDEX(Scale_Names,MAX(IF(Z91="",0,MATCH(Z91,Scale_Names,0)),IF(AA91="",0,MATCH(AA91,Scale_Names,0)),IF(AB91=0,0,MATCH(AB91,Scale_Names,0))),0)</f>
        <v>#NAME?</v>
      </c>
      <c r="AE91" s="334" t="e">
        <f>IF(OR(Y91="NIL",ISERROR(AD91)),"",INDEX(PIG,MATCH(Y91,PIG_Likelihood_Scale,0),MATCH(AD91,PIG_Impact_Scale,0))*AC91)</f>
        <v>#VALUE!</v>
      </c>
      <c r="AF91" s="146"/>
      <c r="AG91" s="335" t="s">
        <v>735</v>
      </c>
      <c r="AH91" s="269" t="s">
        <v>736</v>
      </c>
      <c r="AI91" s="269" t="s">
        <v>737</v>
      </c>
      <c r="AJ91" s="336" t="e">
        <f t="shared" si="137"/>
        <v>#NAME?</v>
      </c>
      <c r="AK91" s="146"/>
      <c r="AL91" s="320" t="e">
        <f>IF(OR(J91="NIL",ISERROR(O91),E91&lt;&gt;Live),"",INDEX(Unique_PIG,MATCH(J91,PIG_Likelihood_Scale,0),MATCH(O91,PIG_Impact_Scale,0))*N91)</f>
        <v>#VALUE!</v>
      </c>
      <c r="AM91" s="271" t="e">
        <f t="shared" si="139"/>
        <v>#VALUE!</v>
      </c>
      <c r="AN91" s="271" t="e">
        <f t="shared" si="140"/>
        <v>#VALUE!</v>
      </c>
      <c r="AO91" s="271" t="e">
        <f t="shared" si="141"/>
        <v>#VALUE!</v>
      </c>
      <c r="AP91" s="271" t="e">
        <f t="shared" si="142"/>
        <v>#VALUE!</v>
      </c>
      <c r="AQ91" s="271" t="e">
        <f t="shared" si="143"/>
        <v>#VALUE!</v>
      </c>
      <c r="AR91" s="271" t="e">
        <f t="shared" si="144"/>
        <v>#VALUE!</v>
      </c>
      <c r="AS91" s="271" t="e">
        <f t="shared" si="145"/>
        <v>#VALUE!</v>
      </c>
      <c r="AT91" s="271" t="e">
        <f t="shared" si="146"/>
        <v>#VALUE!</v>
      </c>
      <c r="AU91" s="271" t="e">
        <f t="shared" si="147"/>
        <v>#VALUE!</v>
      </c>
      <c r="AV91" s="271" t="e">
        <f t="shared" si="148"/>
        <v>#VALUE!</v>
      </c>
      <c r="AW91" s="271" t="e">
        <f t="shared" si="149"/>
        <v>#VALUE!</v>
      </c>
      <c r="AX91" s="271" t="e">
        <f t="shared" si="150"/>
        <v>#VALUE!</v>
      </c>
      <c r="AY91" s="271" t="e">
        <f t="shared" si="151"/>
        <v>#VALUE!</v>
      </c>
      <c r="AZ91" s="271" t="e">
        <f t="shared" si="152"/>
        <v>#VALUE!</v>
      </c>
      <c r="BA91" s="271" t="e">
        <f t="shared" si="153"/>
        <v>#VALUE!</v>
      </c>
      <c r="BB91" s="271" t="e">
        <f t="shared" si="154"/>
        <v>#VALUE!</v>
      </c>
      <c r="BC91" s="271" t="e">
        <f t="shared" si="155"/>
        <v>#VALUE!</v>
      </c>
      <c r="BD91" s="271" t="e">
        <f t="shared" si="156"/>
        <v>#VALUE!</v>
      </c>
      <c r="BE91" s="271" t="e">
        <f t="shared" si="157"/>
        <v>#VALUE!</v>
      </c>
      <c r="BF91" s="271" t="e">
        <f t="shared" si="158"/>
        <v>#VALUE!</v>
      </c>
      <c r="BG91" s="271" t="e">
        <f t="shared" si="159"/>
        <v>#VALUE!</v>
      </c>
      <c r="BH91" s="271" t="e">
        <f t="shared" si="160"/>
        <v>#VALUE!</v>
      </c>
      <c r="BI91" s="271" t="e">
        <f t="shared" si="161"/>
        <v>#VALUE!</v>
      </c>
      <c r="BJ91" s="271" t="e">
        <f t="shared" si="162"/>
        <v>#VALUE!</v>
      </c>
      <c r="BK91" s="271" t="e">
        <f t="shared" si="163"/>
        <v>#VALUE!</v>
      </c>
      <c r="BL91" s="271" t="e">
        <f t="shared" si="164"/>
        <v>#VALUE!</v>
      </c>
      <c r="BM91" s="271" t="e">
        <f t="shared" si="165"/>
        <v>#VALUE!</v>
      </c>
      <c r="BN91" s="271" t="e">
        <f t="shared" si="166"/>
        <v>#VALUE!</v>
      </c>
      <c r="BO91" s="271" t="e">
        <f t="shared" si="167"/>
        <v>#VALUE!</v>
      </c>
      <c r="BP91" s="271" t="e">
        <f t="shared" si="168"/>
        <v>#VALUE!</v>
      </c>
      <c r="BQ91" s="271" t="e">
        <f t="shared" si="169"/>
        <v>#VALUE!</v>
      </c>
      <c r="BR91" s="271" t="e">
        <f t="shared" si="170"/>
        <v>#VALUE!</v>
      </c>
      <c r="BS91" s="271" t="e">
        <f t="shared" si="171"/>
        <v>#VALUE!</v>
      </c>
      <c r="BT91" s="271" t="e">
        <f t="shared" si="172"/>
        <v>#VALUE!</v>
      </c>
      <c r="BU91" s="271" t="e">
        <f t="shared" si="173"/>
        <v>#VALUE!</v>
      </c>
      <c r="BV91" s="271" t="e">
        <f t="shared" si="174"/>
        <v>#VALUE!</v>
      </c>
      <c r="BW91" s="271" t="e">
        <f t="shared" si="175"/>
        <v>#VALUE!</v>
      </c>
      <c r="BX91" s="271" t="e">
        <f t="shared" si="176"/>
        <v>#VALUE!</v>
      </c>
      <c r="BY91" s="271" t="e">
        <f t="shared" si="177"/>
        <v>#VALUE!</v>
      </c>
      <c r="BZ91" s="271" t="e">
        <f t="shared" si="178"/>
        <v>#VALUE!</v>
      </c>
      <c r="CA91" s="271" t="e">
        <f t="shared" si="179"/>
        <v>#VALUE!</v>
      </c>
      <c r="CB91" s="271" t="e">
        <f t="shared" si="180"/>
        <v>#VALUE!</v>
      </c>
      <c r="CC91" s="271" t="e">
        <f t="shared" si="181"/>
        <v>#VALUE!</v>
      </c>
      <c r="CD91" s="271" t="e">
        <f t="shared" si="182"/>
        <v>#VALUE!</v>
      </c>
      <c r="CE91" s="271" t="e">
        <f t="shared" si="183"/>
        <v>#VALUE!</v>
      </c>
      <c r="CF91" s="271" t="e">
        <f t="shared" si="184"/>
        <v>#VALUE!</v>
      </c>
      <c r="CG91" s="271" t="e">
        <f t="shared" si="185"/>
        <v>#VALUE!</v>
      </c>
      <c r="CH91" s="271" t="e">
        <f t="shared" si="186"/>
        <v>#VALUE!</v>
      </c>
      <c r="CI91" s="271" t="e">
        <f t="shared" si="187"/>
        <v>#VALUE!</v>
      </c>
      <c r="CJ91" s="156" t="e">
        <f t="shared" si="188"/>
        <v>#VALUE!</v>
      </c>
      <c r="CK91" s="337" t="e">
        <f>IF(OR(Y91="NIL",ISERROR(AD91),E91&lt;&gt;Live),"",INDEX(Unique_PIG,MATCH(Y91,PIG_Likelihood_Scale,0),MATCH(AD91,PIG_Impact_Scale,0))*AC91)</f>
        <v>#VALUE!</v>
      </c>
      <c r="CL91" s="271" t="e">
        <f t="shared" si="190"/>
        <v>#VALUE!</v>
      </c>
      <c r="CM91" s="271" t="e">
        <f t="shared" si="191"/>
        <v>#VALUE!</v>
      </c>
      <c r="CN91" s="271" t="e">
        <f t="shared" si="192"/>
        <v>#VALUE!</v>
      </c>
      <c r="CO91" s="271" t="e">
        <f t="shared" si="193"/>
        <v>#VALUE!</v>
      </c>
      <c r="CP91" s="271" t="e">
        <f t="shared" si="194"/>
        <v>#VALUE!</v>
      </c>
      <c r="CQ91" s="271" t="e">
        <f t="shared" si="195"/>
        <v>#VALUE!</v>
      </c>
      <c r="CR91" s="271" t="e">
        <f t="shared" si="196"/>
        <v>#VALUE!</v>
      </c>
      <c r="CS91" s="271" t="e">
        <f t="shared" si="197"/>
        <v>#VALUE!</v>
      </c>
      <c r="CT91" s="271" t="e">
        <f t="shared" si="198"/>
        <v>#VALUE!</v>
      </c>
      <c r="CU91" s="271" t="e">
        <f t="shared" si="199"/>
        <v>#VALUE!</v>
      </c>
      <c r="CV91" s="271" t="e">
        <f t="shared" si="200"/>
        <v>#VALUE!</v>
      </c>
      <c r="CW91" s="271" t="e">
        <f t="shared" si="201"/>
        <v>#VALUE!</v>
      </c>
      <c r="CX91" s="271" t="e">
        <f t="shared" si="202"/>
        <v>#VALUE!</v>
      </c>
      <c r="CY91" s="271" t="e">
        <f t="shared" si="203"/>
        <v>#VALUE!</v>
      </c>
      <c r="CZ91" s="271" t="e">
        <f t="shared" si="204"/>
        <v>#VALUE!</v>
      </c>
      <c r="DA91" s="271" t="e">
        <f t="shared" si="205"/>
        <v>#VALUE!</v>
      </c>
      <c r="DB91" s="271" t="e">
        <f t="shared" si="206"/>
        <v>#VALUE!</v>
      </c>
      <c r="DC91" s="271" t="e">
        <f t="shared" si="207"/>
        <v>#VALUE!</v>
      </c>
      <c r="DD91" s="271" t="e">
        <f t="shared" si="208"/>
        <v>#VALUE!</v>
      </c>
      <c r="DE91" s="271" t="e">
        <f t="shared" si="209"/>
        <v>#VALUE!</v>
      </c>
      <c r="DF91" s="271" t="e">
        <f t="shared" si="210"/>
        <v>#VALUE!</v>
      </c>
      <c r="DG91" s="271" t="e">
        <f t="shared" si="211"/>
        <v>#VALUE!</v>
      </c>
      <c r="DH91" s="271" t="e">
        <f t="shared" si="212"/>
        <v>#VALUE!</v>
      </c>
      <c r="DI91" s="271" t="e">
        <f t="shared" si="213"/>
        <v>#VALUE!</v>
      </c>
      <c r="DJ91" s="271" t="e">
        <f t="shared" si="214"/>
        <v>#VALUE!</v>
      </c>
      <c r="DK91" s="271" t="e">
        <f t="shared" si="215"/>
        <v>#VALUE!</v>
      </c>
      <c r="DL91" s="271" t="e">
        <f t="shared" si="216"/>
        <v>#VALUE!</v>
      </c>
      <c r="DM91" s="271" t="e">
        <f t="shared" si="217"/>
        <v>#VALUE!</v>
      </c>
      <c r="DN91" s="271" t="e">
        <f t="shared" si="218"/>
        <v>#VALUE!</v>
      </c>
      <c r="DO91" s="271" t="e">
        <f t="shared" si="219"/>
        <v>#VALUE!</v>
      </c>
      <c r="DP91" s="271" t="e">
        <f t="shared" si="220"/>
        <v>#VALUE!</v>
      </c>
      <c r="DQ91" s="271" t="e">
        <f t="shared" si="221"/>
        <v>#VALUE!</v>
      </c>
      <c r="DR91" s="271" t="e">
        <f t="shared" si="222"/>
        <v>#VALUE!</v>
      </c>
      <c r="DS91" s="271" t="e">
        <f t="shared" si="223"/>
        <v>#VALUE!</v>
      </c>
      <c r="DT91" s="271" t="e">
        <f t="shared" si="224"/>
        <v>#VALUE!</v>
      </c>
      <c r="DU91" s="271" t="e">
        <f t="shared" si="225"/>
        <v>#VALUE!</v>
      </c>
      <c r="DV91" s="271" t="e">
        <f t="shared" si="226"/>
        <v>#VALUE!</v>
      </c>
      <c r="DW91" s="271" t="e">
        <f t="shared" si="227"/>
        <v>#VALUE!</v>
      </c>
      <c r="DX91" s="271" t="e">
        <f t="shared" si="228"/>
        <v>#VALUE!</v>
      </c>
      <c r="DY91" s="271" t="e">
        <f t="shared" si="229"/>
        <v>#VALUE!</v>
      </c>
      <c r="DZ91" s="271" t="e">
        <f t="shared" si="230"/>
        <v>#VALUE!</v>
      </c>
      <c r="EA91" s="271" t="e">
        <f t="shared" si="231"/>
        <v>#VALUE!</v>
      </c>
      <c r="EB91" s="271" t="e">
        <f t="shared" si="232"/>
        <v>#VALUE!</v>
      </c>
      <c r="EC91" s="271" t="e">
        <f t="shared" si="233"/>
        <v>#VALUE!</v>
      </c>
      <c r="ED91" s="271" t="e">
        <f t="shared" si="234"/>
        <v>#VALUE!</v>
      </c>
      <c r="EE91" s="271" t="e">
        <f t="shared" si="235"/>
        <v>#VALUE!</v>
      </c>
      <c r="EF91" s="271" t="e">
        <f t="shared" si="236"/>
        <v>#VALUE!</v>
      </c>
      <c r="EG91" s="271" t="e">
        <f t="shared" si="237"/>
        <v>#VALUE!</v>
      </c>
      <c r="EH91" s="271" t="e">
        <f t="shared" si="238"/>
        <v>#VALUE!</v>
      </c>
      <c r="EI91" s="338" t="e">
        <f t="shared" si="239"/>
        <v>#VALUE!</v>
      </c>
    </row>
    <row r="92" customHeight="1" ht="16.0">
      <c r="B92" s="323" t="s">
        <v>519</v>
      </c>
      <c r="C92" s="324" t="s">
        <v>519</v>
      </c>
      <c r="D92" s="325" t="s">
        <v>519</v>
      </c>
      <c r="E92" s="326" t="s">
        <v>519</v>
      </c>
      <c r="F92" s="146"/>
      <c r="G92" s="308" t="e">
        <f>IF(AND(P92&lt;&gt;"",E92="Live",D92="Opportunity"),RANK(P92,Current_Score,1)+COUNTIF(P$12:$P92,P92)-1,"")</f>
        <v>#VALUE!</v>
      </c>
      <c r="H92" s="309" t="e">
        <f>IF(AND(P92&lt;&gt;"",E92="Live",D92="Threat"),RANK(P92,Current_Score,0)+COUNTIF(P$12:$P92,P92)-1,"")</f>
        <v>#VALUE!</v>
      </c>
      <c r="I92" s="146"/>
      <c r="J92" s="323" t="s">
        <v>520</v>
      </c>
      <c r="K92" s="327" t="s">
        <v>521</v>
      </c>
      <c r="L92" s="327" t="s">
        <v>518</v>
      </c>
      <c r="M92" s="327" t="s">
        <v>519</v>
      </c>
      <c r="N92" s="328" t="e">
        <f t="shared" si="119"/>
        <v>#NAME?</v>
      </c>
      <c r="O92" s="271" t="e">
        <f>INDEX(Scale_Names,MAX(IF(K92="",0,MATCH(K92,Scale_Names,0)),IF(L92="",0,MATCH(L92,Scale_Names,0)),IF(M92=0,0,MATCH(M92,Scale_Names,0))),0)</f>
        <v>#NAME?</v>
      </c>
      <c r="P92" s="329" t="e">
        <f>IF(OR(J92="NIL",J92="",ISERROR(O92)),"",INDEX(PIG,MATCH(J92,PIG_Likelihood_Scale,0),MATCH(O92,PIG_Impact_Scale,0))*N92)</f>
        <v>#VALUE!</v>
      </c>
      <c r="Q92" s="146"/>
      <c r="R92" s="330" t="s">
        <v>739</v>
      </c>
      <c r="S92" s="331" t="s">
        <v>740</v>
      </c>
      <c r="T92" s="331" t="s">
        <v>741</v>
      </c>
      <c r="U92" s="332" t="e">
        <f t="shared" si="125"/>
        <v>#NAME?</v>
      </c>
      <c r="V92" s="146"/>
      <c r="W92" s="333" t="s">
        <v>742</v>
      </c>
      <c r="X92" s="146"/>
      <c r="Y92" s="320" t="s">
        <v>520</v>
      </c>
      <c r="Z92" s="271" t="s">
        <v>521</v>
      </c>
      <c r="AA92" s="271" t="s">
        <v>518</v>
      </c>
      <c r="AB92" s="271" t="s">
        <v>519</v>
      </c>
      <c r="AC92" s="328" t="e">
        <f t="shared" si="131"/>
        <v>#NAME?</v>
      </c>
      <c r="AD92" s="271" t="e">
        <f>INDEX(Scale_Names,MAX(IF(Z92="",0,MATCH(Z92,Scale_Names,0)),IF(AA92="",0,MATCH(AA92,Scale_Names,0)),IF(AB92=0,0,MATCH(AB92,Scale_Names,0))),0)</f>
        <v>#NAME?</v>
      </c>
      <c r="AE92" s="334" t="e">
        <f>IF(OR(Y92="NIL",ISERROR(AD92)),"",INDEX(PIG,MATCH(Y92,PIG_Likelihood_Scale,0),MATCH(AD92,PIG_Impact_Scale,0))*AC92)</f>
        <v>#VALUE!</v>
      </c>
      <c r="AF92" s="146"/>
      <c r="AG92" s="335" t="s">
        <v>739</v>
      </c>
      <c r="AH92" s="269" t="s">
        <v>740</v>
      </c>
      <c r="AI92" s="269" t="s">
        <v>741</v>
      </c>
      <c r="AJ92" s="336" t="e">
        <f t="shared" si="137"/>
        <v>#NAME?</v>
      </c>
      <c r="AK92" s="146"/>
      <c r="AL92" s="320" t="e">
        <f>IF(OR(J92="NIL",ISERROR(O92),E92&lt;&gt;Live),"",INDEX(Unique_PIG,MATCH(J92,PIG_Likelihood_Scale,0),MATCH(O92,PIG_Impact_Scale,0))*N92)</f>
        <v>#VALUE!</v>
      </c>
      <c r="AM92" s="271" t="e">
        <f t="shared" si="139"/>
        <v>#VALUE!</v>
      </c>
      <c r="AN92" s="271" t="e">
        <f t="shared" si="140"/>
        <v>#VALUE!</v>
      </c>
      <c r="AO92" s="271" t="e">
        <f t="shared" si="141"/>
        <v>#VALUE!</v>
      </c>
      <c r="AP92" s="271" t="e">
        <f t="shared" si="142"/>
        <v>#VALUE!</v>
      </c>
      <c r="AQ92" s="271" t="e">
        <f t="shared" si="143"/>
        <v>#VALUE!</v>
      </c>
      <c r="AR92" s="271" t="e">
        <f t="shared" si="144"/>
        <v>#VALUE!</v>
      </c>
      <c r="AS92" s="271" t="e">
        <f t="shared" si="145"/>
        <v>#VALUE!</v>
      </c>
      <c r="AT92" s="271" t="e">
        <f t="shared" si="146"/>
        <v>#VALUE!</v>
      </c>
      <c r="AU92" s="271" t="e">
        <f t="shared" si="147"/>
        <v>#VALUE!</v>
      </c>
      <c r="AV92" s="271" t="e">
        <f t="shared" si="148"/>
        <v>#VALUE!</v>
      </c>
      <c r="AW92" s="271" t="e">
        <f t="shared" si="149"/>
        <v>#VALUE!</v>
      </c>
      <c r="AX92" s="271" t="e">
        <f t="shared" si="150"/>
        <v>#VALUE!</v>
      </c>
      <c r="AY92" s="271" t="e">
        <f t="shared" si="151"/>
        <v>#VALUE!</v>
      </c>
      <c r="AZ92" s="271" t="e">
        <f t="shared" si="152"/>
        <v>#VALUE!</v>
      </c>
      <c r="BA92" s="271" t="e">
        <f t="shared" si="153"/>
        <v>#VALUE!</v>
      </c>
      <c r="BB92" s="271" t="e">
        <f t="shared" si="154"/>
        <v>#VALUE!</v>
      </c>
      <c r="BC92" s="271" t="e">
        <f t="shared" si="155"/>
        <v>#VALUE!</v>
      </c>
      <c r="BD92" s="271" t="e">
        <f t="shared" si="156"/>
        <v>#VALUE!</v>
      </c>
      <c r="BE92" s="271" t="e">
        <f t="shared" si="157"/>
        <v>#VALUE!</v>
      </c>
      <c r="BF92" s="271" t="e">
        <f t="shared" si="158"/>
        <v>#VALUE!</v>
      </c>
      <c r="BG92" s="271" t="e">
        <f t="shared" si="159"/>
        <v>#VALUE!</v>
      </c>
      <c r="BH92" s="271" t="e">
        <f t="shared" si="160"/>
        <v>#VALUE!</v>
      </c>
      <c r="BI92" s="271" t="e">
        <f t="shared" si="161"/>
        <v>#VALUE!</v>
      </c>
      <c r="BJ92" s="271" t="e">
        <f t="shared" si="162"/>
        <v>#VALUE!</v>
      </c>
      <c r="BK92" s="271" t="e">
        <f t="shared" si="163"/>
        <v>#VALUE!</v>
      </c>
      <c r="BL92" s="271" t="e">
        <f t="shared" si="164"/>
        <v>#VALUE!</v>
      </c>
      <c r="BM92" s="271" t="e">
        <f t="shared" si="165"/>
        <v>#VALUE!</v>
      </c>
      <c r="BN92" s="271" t="e">
        <f t="shared" si="166"/>
        <v>#VALUE!</v>
      </c>
      <c r="BO92" s="271" t="e">
        <f t="shared" si="167"/>
        <v>#VALUE!</v>
      </c>
      <c r="BP92" s="271" t="e">
        <f t="shared" si="168"/>
        <v>#VALUE!</v>
      </c>
      <c r="BQ92" s="271" t="e">
        <f t="shared" si="169"/>
        <v>#VALUE!</v>
      </c>
      <c r="BR92" s="271" t="e">
        <f t="shared" si="170"/>
        <v>#VALUE!</v>
      </c>
      <c r="BS92" s="271" t="e">
        <f t="shared" si="171"/>
        <v>#VALUE!</v>
      </c>
      <c r="BT92" s="271" t="e">
        <f t="shared" si="172"/>
        <v>#VALUE!</v>
      </c>
      <c r="BU92" s="271" t="e">
        <f t="shared" si="173"/>
        <v>#VALUE!</v>
      </c>
      <c r="BV92" s="271" t="e">
        <f t="shared" si="174"/>
        <v>#VALUE!</v>
      </c>
      <c r="BW92" s="271" t="e">
        <f t="shared" si="175"/>
        <v>#VALUE!</v>
      </c>
      <c r="BX92" s="271" t="e">
        <f t="shared" si="176"/>
        <v>#VALUE!</v>
      </c>
      <c r="BY92" s="271" t="e">
        <f t="shared" si="177"/>
        <v>#VALUE!</v>
      </c>
      <c r="BZ92" s="271" t="e">
        <f t="shared" si="178"/>
        <v>#VALUE!</v>
      </c>
      <c r="CA92" s="271" t="e">
        <f t="shared" si="179"/>
        <v>#VALUE!</v>
      </c>
      <c r="CB92" s="271" t="e">
        <f t="shared" si="180"/>
        <v>#VALUE!</v>
      </c>
      <c r="CC92" s="271" t="e">
        <f t="shared" si="181"/>
        <v>#VALUE!</v>
      </c>
      <c r="CD92" s="271" t="e">
        <f t="shared" si="182"/>
        <v>#VALUE!</v>
      </c>
      <c r="CE92" s="271" t="e">
        <f t="shared" si="183"/>
        <v>#VALUE!</v>
      </c>
      <c r="CF92" s="271" t="e">
        <f t="shared" si="184"/>
        <v>#VALUE!</v>
      </c>
      <c r="CG92" s="271" t="e">
        <f t="shared" si="185"/>
        <v>#VALUE!</v>
      </c>
      <c r="CH92" s="271" t="e">
        <f t="shared" si="186"/>
        <v>#VALUE!</v>
      </c>
      <c r="CI92" s="271" t="e">
        <f t="shared" si="187"/>
        <v>#VALUE!</v>
      </c>
      <c r="CJ92" s="156" t="e">
        <f t="shared" si="188"/>
        <v>#VALUE!</v>
      </c>
      <c r="CK92" s="337" t="e">
        <f>IF(OR(Y92="NIL",ISERROR(AD92),E92&lt;&gt;Live),"",INDEX(Unique_PIG,MATCH(Y92,PIG_Likelihood_Scale,0),MATCH(AD92,PIG_Impact_Scale,0))*AC92)</f>
        <v>#VALUE!</v>
      </c>
      <c r="CL92" s="271" t="e">
        <f t="shared" si="190"/>
        <v>#VALUE!</v>
      </c>
      <c r="CM92" s="271" t="e">
        <f t="shared" si="191"/>
        <v>#VALUE!</v>
      </c>
      <c r="CN92" s="271" t="e">
        <f t="shared" si="192"/>
        <v>#VALUE!</v>
      </c>
      <c r="CO92" s="271" t="e">
        <f t="shared" si="193"/>
        <v>#VALUE!</v>
      </c>
      <c r="CP92" s="271" t="e">
        <f t="shared" si="194"/>
        <v>#VALUE!</v>
      </c>
      <c r="CQ92" s="271" t="e">
        <f t="shared" si="195"/>
        <v>#VALUE!</v>
      </c>
      <c r="CR92" s="271" t="e">
        <f t="shared" si="196"/>
        <v>#VALUE!</v>
      </c>
      <c r="CS92" s="271" t="e">
        <f t="shared" si="197"/>
        <v>#VALUE!</v>
      </c>
      <c r="CT92" s="271" t="e">
        <f t="shared" si="198"/>
        <v>#VALUE!</v>
      </c>
      <c r="CU92" s="271" t="e">
        <f t="shared" si="199"/>
        <v>#VALUE!</v>
      </c>
      <c r="CV92" s="271" t="e">
        <f t="shared" si="200"/>
        <v>#VALUE!</v>
      </c>
      <c r="CW92" s="271" t="e">
        <f t="shared" si="201"/>
        <v>#VALUE!</v>
      </c>
      <c r="CX92" s="271" t="e">
        <f t="shared" si="202"/>
        <v>#VALUE!</v>
      </c>
      <c r="CY92" s="271" t="e">
        <f t="shared" si="203"/>
        <v>#VALUE!</v>
      </c>
      <c r="CZ92" s="271" t="e">
        <f t="shared" si="204"/>
        <v>#VALUE!</v>
      </c>
      <c r="DA92" s="271" t="e">
        <f t="shared" si="205"/>
        <v>#VALUE!</v>
      </c>
      <c r="DB92" s="271" t="e">
        <f t="shared" si="206"/>
        <v>#VALUE!</v>
      </c>
      <c r="DC92" s="271" t="e">
        <f t="shared" si="207"/>
        <v>#VALUE!</v>
      </c>
      <c r="DD92" s="271" t="e">
        <f t="shared" si="208"/>
        <v>#VALUE!</v>
      </c>
      <c r="DE92" s="271" t="e">
        <f t="shared" si="209"/>
        <v>#VALUE!</v>
      </c>
      <c r="DF92" s="271" t="e">
        <f t="shared" si="210"/>
        <v>#VALUE!</v>
      </c>
      <c r="DG92" s="271" t="e">
        <f t="shared" si="211"/>
        <v>#VALUE!</v>
      </c>
      <c r="DH92" s="271" t="e">
        <f t="shared" si="212"/>
        <v>#VALUE!</v>
      </c>
      <c r="DI92" s="271" t="e">
        <f t="shared" si="213"/>
        <v>#VALUE!</v>
      </c>
      <c r="DJ92" s="271" t="e">
        <f t="shared" si="214"/>
        <v>#VALUE!</v>
      </c>
      <c r="DK92" s="271" t="e">
        <f t="shared" si="215"/>
        <v>#VALUE!</v>
      </c>
      <c r="DL92" s="271" t="e">
        <f t="shared" si="216"/>
        <v>#VALUE!</v>
      </c>
      <c r="DM92" s="271" t="e">
        <f t="shared" si="217"/>
        <v>#VALUE!</v>
      </c>
      <c r="DN92" s="271" t="e">
        <f t="shared" si="218"/>
        <v>#VALUE!</v>
      </c>
      <c r="DO92" s="271" t="e">
        <f t="shared" si="219"/>
        <v>#VALUE!</v>
      </c>
      <c r="DP92" s="271" t="e">
        <f t="shared" si="220"/>
        <v>#VALUE!</v>
      </c>
      <c r="DQ92" s="271" t="e">
        <f t="shared" si="221"/>
        <v>#VALUE!</v>
      </c>
      <c r="DR92" s="271" t="e">
        <f t="shared" si="222"/>
        <v>#VALUE!</v>
      </c>
      <c r="DS92" s="271" t="e">
        <f t="shared" si="223"/>
        <v>#VALUE!</v>
      </c>
      <c r="DT92" s="271" t="e">
        <f t="shared" si="224"/>
        <v>#VALUE!</v>
      </c>
      <c r="DU92" s="271" t="e">
        <f t="shared" si="225"/>
        <v>#VALUE!</v>
      </c>
      <c r="DV92" s="271" t="e">
        <f t="shared" si="226"/>
        <v>#VALUE!</v>
      </c>
      <c r="DW92" s="271" t="e">
        <f t="shared" si="227"/>
        <v>#VALUE!</v>
      </c>
      <c r="DX92" s="271" t="e">
        <f t="shared" si="228"/>
        <v>#VALUE!</v>
      </c>
      <c r="DY92" s="271" t="e">
        <f t="shared" si="229"/>
        <v>#VALUE!</v>
      </c>
      <c r="DZ92" s="271" t="e">
        <f t="shared" si="230"/>
        <v>#VALUE!</v>
      </c>
      <c r="EA92" s="271" t="e">
        <f t="shared" si="231"/>
        <v>#VALUE!</v>
      </c>
      <c r="EB92" s="271" t="e">
        <f t="shared" si="232"/>
        <v>#VALUE!</v>
      </c>
      <c r="EC92" s="271" t="e">
        <f t="shared" si="233"/>
        <v>#VALUE!</v>
      </c>
      <c r="ED92" s="271" t="e">
        <f t="shared" si="234"/>
        <v>#VALUE!</v>
      </c>
      <c r="EE92" s="271" t="e">
        <f t="shared" si="235"/>
        <v>#VALUE!</v>
      </c>
      <c r="EF92" s="271" t="e">
        <f t="shared" si="236"/>
        <v>#VALUE!</v>
      </c>
      <c r="EG92" s="271" t="e">
        <f t="shared" si="237"/>
        <v>#VALUE!</v>
      </c>
      <c r="EH92" s="271" t="e">
        <f t="shared" si="238"/>
        <v>#VALUE!</v>
      </c>
      <c r="EI92" s="338" t="e">
        <f t="shared" si="239"/>
        <v>#VALUE!</v>
      </c>
    </row>
    <row r="93" customHeight="1" ht="16.0">
      <c r="B93" s="323" t="s">
        <v>519</v>
      </c>
      <c r="C93" s="324" t="s">
        <v>519</v>
      </c>
      <c r="D93" s="325" t="s">
        <v>519</v>
      </c>
      <c r="E93" s="326" t="s">
        <v>519</v>
      </c>
      <c r="F93" s="146"/>
      <c r="G93" s="308" t="e">
        <f>IF(AND(P93&lt;&gt;"",E93="Live",D93="Opportunity"),RANK(P93,Current_Score,1)+COUNTIF(P$12:$P93,P93)-1,"")</f>
        <v>#VALUE!</v>
      </c>
      <c r="H93" s="309" t="e">
        <f>IF(AND(P93&lt;&gt;"",E93="Live",D93="Threat"),RANK(P93,Current_Score,0)+COUNTIF(P$12:$P93,P93)-1,"")</f>
        <v>#VALUE!</v>
      </c>
      <c r="I93" s="146"/>
      <c r="J93" s="323" t="s">
        <v>520</v>
      </c>
      <c r="K93" s="327" t="s">
        <v>521</v>
      </c>
      <c r="L93" s="327" t="s">
        <v>518</v>
      </c>
      <c r="M93" s="327" t="s">
        <v>519</v>
      </c>
      <c r="N93" s="328" t="e">
        <f t="shared" si="119"/>
        <v>#NAME?</v>
      </c>
      <c r="O93" s="271" t="e">
        <f>INDEX(Scale_Names,MAX(IF(K93="",0,MATCH(K93,Scale_Names,0)),IF(L93="",0,MATCH(L93,Scale_Names,0)),IF(M93=0,0,MATCH(M93,Scale_Names,0))),0)</f>
        <v>#NAME?</v>
      </c>
      <c r="P93" s="329" t="e">
        <f>IF(OR(J93="NIL",J93="",ISERROR(O93)),"",INDEX(PIG,MATCH(J93,PIG_Likelihood_Scale,0),MATCH(O93,PIG_Impact_Scale,0))*N93)</f>
        <v>#VALUE!</v>
      </c>
      <c r="Q93" s="146"/>
      <c r="R93" s="330" t="s">
        <v>743</v>
      </c>
      <c r="S93" s="331" t="s">
        <v>744</v>
      </c>
      <c r="T93" s="331" t="s">
        <v>745</v>
      </c>
      <c r="U93" s="332" t="e">
        <f t="shared" si="125"/>
        <v>#NAME?</v>
      </c>
      <c r="V93" s="146"/>
      <c r="W93" s="333" t="s">
        <v>746</v>
      </c>
      <c r="X93" s="146"/>
      <c r="Y93" s="320" t="s">
        <v>520</v>
      </c>
      <c r="Z93" s="271" t="s">
        <v>521</v>
      </c>
      <c r="AA93" s="271" t="s">
        <v>518</v>
      </c>
      <c r="AB93" s="271" t="s">
        <v>519</v>
      </c>
      <c r="AC93" s="328" t="e">
        <f t="shared" si="131"/>
        <v>#NAME?</v>
      </c>
      <c r="AD93" s="271" t="e">
        <f>INDEX(Scale_Names,MAX(IF(Z93="",0,MATCH(Z93,Scale_Names,0)),IF(AA93="",0,MATCH(AA93,Scale_Names,0)),IF(AB93=0,0,MATCH(AB93,Scale_Names,0))),0)</f>
        <v>#NAME?</v>
      </c>
      <c r="AE93" s="334" t="e">
        <f>IF(OR(Y93="NIL",ISERROR(AD93)),"",INDEX(PIG,MATCH(Y93,PIG_Likelihood_Scale,0),MATCH(AD93,PIG_Impact_Scale,0))*AC93)</f>
        <v>#VALUE!</v>
      </c>
      <c r="AF93" s="146"/>
      <c r="AG93" s="335" t="s">
        <v>743</v>
      </c>
      <c r="AH93" s="269" t="s">
        <v>744</v>
      </c>
      <c r="AI93" s="269" t="s">
        <v>745</v>
      </c>
      <c r="AJ93" s="336" t="e">
        <f t="shared" si="137"/>
        <v>#NAME?</v>
      </c>
      <c r="AK93" s="146"/>
      <c r="AL93" s="320" t="e">
        <f>IF(OR(J93="NIL",ISERROR(O93),E93&lt;&gt;Live),"",INDEX(Unique_PIG,MATCH(J93,PIG_Likelihood_Scale,0),MATCH(O93,PIG_Impact_Scale,0))*N93)</f>
        <v>#VALUE!</v>
      </c>
      <c r="AM93" s="271" t="e">
        <f t="shared" si="139"/>
        <v>#VALUE!</v>
      </c>
      <c r="AN93" s="271" t="e">
        <f t="shared" si="140"/>
        <v>#VALUE!</v>
      </c>
      <c r="AO93" s="271" t="e">
        <f t="shared" si="141"/>
        <v>#VALUE!</v>
      </c>
      <c r="AP93" s="271" t="e">
        <f t="shared" si="142"/>
        <v>#VALUE!</v>
      </c>
      <c r="AQ93" s="271" t="e">
        <f t="shared" si="143"/>
        <v>#VALUE!</v>
      </c>
      <c r="AR93" s="271" t="e">
        <f t="shared" si="144"/>
        <v>#VALUE!</v>
      </c>
      <c r="AS93" s="271" t="e">
        <f t="shared" si="145"/>
        <v>#VALUE!</v>
      </c>
      <c r="AT93" s="271" t="e">
        <f t="shared" si="146"/>
        <v>#VALUE!</v>
      </c>
      <c r="AU93" s="271" t="e">
        <f t="shared" si="147"/>
        <v>#VALUE!</v>
      </c>
      <c r="AV93" s="271" t="e">
        <f t="shared" si="148"/>
        <v>#VALUE!</v>
      </c>
      <c r="AW93" s="271" t="e">
        <f t="shared" si="149"/>
        <v>#VALUE!</v>
      </c>
      <c r="AX93" s="271" t="e">
        <f t="shared" si="150"/>
        <v>#VALUE!</v>
      </c>
      <c r="AY93" s="271" t="e">
        <f t="shared" si="151"/>
        <v>#VALUE!</v>
      </c>
      <c r="AZ93" s="271" t="e">
        <f t="shared" si="152"/>
        <v>#VALUE!</v>
      </c>
      <c r="BA93" s="271" t="e">
        <f t="shared" si="153"/>
        <v>#VALUE!</v>
      </c>
      <c r="BB93" s="271" t="e">
        <f t="shared" si="154"/>
        <v>#VALUE!</v>
      </c>
      <c r="BC93" s="271" t="e">
        <f t="shared" si="155"/>
        <v>#VALUE!</v>
      </c>
      <c r="BD93" s="271" t="e">
        <f t="shared" si="156"/>
        <v>#VALUE!</v>
      </c>
      <c r="BE93" s="271" t="e">
        <f t="shared" si="157"/>
        <v>#VALUE!</v>
      </c>
      <c r="BF93" s="271" t="e">
        <f t="shared" si="158"/>
        <v>#VALUE!</v>
      </c>
      <c r="BG93" s="271" t="e">
        <f t="shared" si="159"/>
        <v>#VALUE!</v>
      </c>
      <c r="BH93" s="271" t="e">
        <f t="shared" si="160"/>
        <v>#VALUE!</v>
      </c>
      <c r="BI93" s="271" t="e">
        <f t="shared" si="161"/>
        <v>#VALUE!</v>
      </c>
      <c r="BJ93" s="271" t="e">
        <f t="shared" si="162"/>
        <v>#VALUE!</v>
      </c>
      <c r="BK93" s="271" t="e">
        <f t="shared" si="163"/>
        <v>#VALUE!</v>
      </c>
      <c r="BL93" s="271" t="e">
        <f t="shared" si="164"/>
        <v>#VALUE!</v>
      </c>
      <c r="BM93" s="271" t="e">
        <f t="shared" si="165"/>
        <v>#VALUE!</v>
      </c>
      <c r="BN93" s="271" t="e">
        <f t="shared" si="166"/>
        <v>#VALUE!</v>
      </c>
      <c r="BO93" s="271" t="e">
        <f t="shared" si="167"/>
        <v>#VALUE!</v>
      </c>
      <c r="BP93" s="271" t="e">
        <f t="shared" si="168"/>
        <v>#VALUE!</v>
      </c>
      <c r="BQ93" s="271" t="e">
        <f t="shared" si="169"/>
        <v>#VALUE!</v>
      </c>
      <c r="BR93" s="271" t="e">
        <f t="shared" si="170"/>
        <v>#VALUE!</v>
      </c>
      <c r="BS93" s="271" t="e">
        <f t="shared" si="171"/>
        <v>#VALUE!</v>
      </c>
      <c r="BT93" s="271" t="e">
        <f t="shared" si="172"/>
        <v>#VALUE!</v>
      </c>
      <c r="BU93" s="271" t="e">
        <f t="shared" si="173"/>
        <v>#VALUE!</v>
      </c>
      <c r="BV93" s="271" t="e">
        <f t="shared" si="174"/>
        <v>#VALUE!</v>
      </c>
      <c r="BW93" s="271" t="e">
        <f t="shared" si="175"/>
        <v>#VALUE!</v>
      </c>
      <c r="BX93" s="271" t="e">
        <f t="shared" si="176"/>
        <v>#VALUE!</v>
      </c>
      <c r="BY93" s="271" t="e">
        <f t="shared" si="177"/>
        <v>#VALUE!</v>
      </c>
      <c r="BZ93" s="271" t="e">
        <f t="shared" si="178"/>
        <v>#VALUE!</v>
      </c>
      <c r="CA93" s="271" t="e">
        <f t="shared" si="179"/>
        <v>#VALUE!</v>
      </c>
      <c r="CB93" s="271" t="e">
        <f t="shared" si="180"/>
        <v>#VALUE!</v>
      </c>
      <c r="CC93" s="271" t="e">
        <f t="shared" si="181"/>
        <v>#VALUE!</v>
      </c>
      <c r="CD93" s="271" t="e">
        <f t="shared" si="182"/>
        <v>#VALUE!</v>
      </c>
      <c r="CE93" s="271" t="e">
        <f t="shared" si="183"/>
        <v>#VALUE!</v>
      </c>
      <c r="CF93" s="271" t="e">
        <f t="shared" si="184"/>
        <v>#VALUE!</v>
      </c>
      <c r="CG93" s="271" t="e">
        <f t="shared" si="185"/>
        <v>#VALUE!</v>
      </c>
      <c r="CH93" s="271" t="e">
        <f t="shared" si="186"/>
        <v>#VALUE!</v>
      </c>
      <c r="CI93" s="271" t="e">
        <f t="shared" si="187"/>
        <v>#VALUE!</v>
      </c>
      <c r="CJ93" s="156" t="e">
        <f t="shared" si="188"/>
        <v>#VALUE!</v>
      </c>
      <c r="CK93" s="337" t="e">
        <f>IF(OR(Y93="NIL",ISERROR(AD93),E93&lt;&gt;Live),"",INDEX(Unique_PIG,MATCH(Y93,PIG_Likelihood_Scale,0),MATCH(AD93,PIG_Impact_Scale,0))*AC93)</f>
        <v>#VALUE!</v>
      </c>
      <c r="CL93" s="271" t="e">
        <f t="shared" si="190"/>
        <v>#VALUE!</v>
      </c>
      <c r="CM93" s="271" t="e">
        <f t="shared" si="191"/>
        <v>#VALUE!</v>
      </c>
      <c r="CN93" s="271" t="e">
        <f t="shared" si="192"/>
        <v>#VALUE!</v>
      </c>
      <c r="CO93" s="271" t="e">
        <f t="shared" si="193"/>
        <v>#VALUE!</v>
      </c>
      <c r="CP93" s="271" t="e">
        <f t="shared" si="194"/>
        <v>#VALUE!</v>
      </c>
      <c r="CQ93" s="271" t="e">
        <f t="shared" si="195"/>
        <v>#VALUE!</v>
      </c>
      <c r="CR93" s="271" t="e">
        <f t="shared" si="196"/>
        <v>#VALUE!</v>
      </c>
      <c r="CS93" s="271" t="e">
        <f t="shared" si="197"/>
        <v>#VALUE!</v>
      </c>
      <c r="CT93" s="271" t="e">
        <f t="shared" si="198"/>
        <v>#VALUE!</v>
      </c>
      <c r="CU93" s="271" t="e">
        <f t="shared" si="199"/>
        <v>#VALUE!</v>
      </c>
      <c r="CV93" s="271" t="e">
        <f t="shared" si="200"/>
        <v>#VALUE!</v>
      </c>
      <c r="CW93" s="271" t="e">
        <f t="shared" si="201"/>
        <v>#VALUE!</v>
      </c>
      <c r="CX93" s="271" t="e">
        <f t="shared" si="202"/>
        <v>#VALUE!</v>
      </c>
      <c r="CY93" s="271" t="e">
        <f t="shared" si="203"/>
        <v>#VALUE!</v>
      </c>
      <c r="CZ93" s="271" t="e">
        <f t="shared" si="204"/>
        <v>#VALUE!</v>
      </c>
      <c r="DA93" s="271" t="e">
        <f t="shared" si="205"/>
        <v>#VALUE!</v>
      </c>
      <c r="DB93" s="271" t="e">
        <f t="shared" si="206"/>
        <v>#VALUE!</v>
      </c>
      <c r="DC93" s="271" t="e">
        <f t="shared" si="207"/>
        <v>#VALUE!</v>
      </c>
      <c r="DD93" s="271" t="e">
        <f t="shared" si="208"/>
        <v>#VALUE!</v>
      </c>
      <c r="DE93" s="271" t="e">
        <f t="shared" si="209"/>
        <v>#VALUE!</v>
      </c>
      <c r="DF93" s="271" t="e">
        <f t="shared" si="210"/>
        <v>#VALUE!</v>
      </c>
      <c r="DG93" s="271" t="e">
        <f t="shared" si="211"/>
        <v>#VALUE!</v>
      </c>
      <c r="DH93" s="271" t="e">
        <f t="shared" si="212"/>
        <v>#VALUE!</v>
      </c>
      <c r="DI93" s="271" t="e">
        <f t="shared" si="213"/>
        <v>#VALUE!</v>
      </c>
      <c r="DJ93" s="271" t="e">
        <f t="shared" si="214"/>
        <v>#VALUE!</v>
      </c>
      <c r="DK93" s="271" t="e">
        <f t="shared" si="215"/>
        <v>#VALUE!</v>
      </c>
      <c r="DL93" s="271" t="e">
        <f t="shared" si="216"/>
        <v>#VALUE!</v>
      </c>
      <c r="DM93" s="271" t="e">
        <f t="shared" si="217"/>
        <v>#VALUE!</v>
      </c>
      <c r="DN93" s="271" t="e">
        <f t="shared" si="218"/>
        <v>#VALUE!</v>
      </c>
      <c r="DO93" s="271" t="e">
        <f t="shared" si="219"/>
        <v>#VALUE!</v>
      </c>
      <c r="DP93" s="271" t="e">
        <f t="shared" si="220"/>
        <v>#VALUE!</v>
      </c>
      <c r="DQ93" s="271" t="e">
        <f t="shared" si="221"/>
        <v>#VALUE!</v>
      </c>
      <c r="DR93" s="271" t="e">
        <f t="shared" si="222"/>
        <v>#VALUE!</v>
      </c>
      <c r="DS93" s="271" t="e">
        <f t="shared" si="223"/>
        <v>#VALUE!</v>
      </c>
      <c r="DT93" s="271" t="e">
        <f t="shared" si="224"/>
        <v>#VALUE!</v>
      </c>
      <c r="DU93" s="271" t="e">
        <f t="shared" si="225"/>
        <v>#VALUE!</v>
      </c>
      <c r="DV93" s="271" t="e">
        <f t="shared" si="226"/>
        <v>#VALUE!</v>
      </c>
      <c r="DW93" s="271" t="e">
        <f t="shared" si="227"/>
        <v>#VALUE!</v>
      </c>
      <c r="DX93" s="271" t="e">
        <f t="shared" si="228"/>
        <v>#VALUE!</v>
      </c>
      <c r="DY93" s="271" t="e">
        <f t="shared" si="229"/>
        <v>#VALUE!</v>
      </c>
      <c r="DZ93" s="271" t="e">
        <f t="shared" si="230"/>
        <v>#VALUE!</v>
      </c>
      <c r="EA93" s="271" t="e">
        <f t="shared" si="231"/>
        <v>#VALUE!</v>
      </c>
      <c r="EB93" s="271" t="e">
        <f t="shared" si="232"/>
        <v>#VALUE!</v>
      </c>
      <c r="EC93" s="271" t="e">
        <f t="shared" si="233"/>
        <v>#VALUE!</v>
      </c>
      <c r="ED93" s="271" t="e">
        <f t="shared" si="234"/>
        <v>#VALUE!</v>
      </c>
      <c r="EE93" s="271" t="e">
        <f t="shared" si="235"/>
        <v>#VALUE!</v>
      </c>
      <c r="EF93" s="271" t="e">
        <f t="shared" si="236"/>
        <v>#VALUE!</v>
      </c>
      <c r="EG93" s="271" t="e">
        <f t="shared" si="237"/>
        <v>#VALUE!</v>
      </c>
      <c r="EH93" s="271" t="e">
        <f t="shared" si="238"/>
        <v>#VALUE!</v>
      </c>
      <c r="EI93" s="338" t="e">
        <f t="shared" si="239"/>
        <v>#VALUE!</v>
      </c>
    </row>
    <row r="94" customHeight="1" ht="16.0">
      <c r="B94" s="323" t="s">
        <v>519</v>
      </c>
      <c r="C94" s="324" t="s">
        <v>519</v>
      </c>
      <c r="D94" s="325" t="s">
        <v>519</v>
      </c>
      <c r="E94" s="326" t="s">
        <v>519</v>
      </c>
      <c r="F94" s="146"/>
      <c r="G94" s="308" t="e">
        <f>IF(AND(P94&lt;&gt;"",E94="Live",D94="Opportunity"),RANK(P94,Current_Score,1)+COUNTIF(P$12:$P94,P94)-1,"")</f>
        <v>#VALUE!</v>
      </c>
      <c r="H94" s="309" t="e">
        <f>IF(AND(P94&lt;&gt;"",E94="Live",D94="Threat"),RANK(P94,Current_Score,0)+COUNTIF(P$12:$P94,P94)-1,"")</f>
        <v>#VALUE!</v>
      </c>
      <c r="I94" s="146"/>
      <c r="J94" s="323" t="s">
        <v>520</v>
      </c>
      <c r="K94" s="327" t="s">
        <v>521</v>
      </c>
      <c r="L94" s="327" t="s">
        <v>518</v>
      </c>
      <c r="M94" s="327" t="s">
        <v>519</v>
      </c>
      <c r="N94" s="328" t="e">
        <f t="shared" si="119"/>
        <v>#NAME?</v>
      </c>
      <c r="O94" s="271" t="e">
        <f>INDEX(Scale_Names,MAX(IF(K94="",0,MATCH(K94,Scale_Names,0)),IF(L94="",0,MATCH(L94,Scale_Names,0)),IF(M94=0,0,MATCH(M94,Scale_Names,0))),0)</f>
        <v>#NAME?</v>
      </c>
      <c r="P94" s="329" t="e">
        <f>IF(OR(J94="NIL",J94="",ISERROR(O94)),"",INDEX(PIG,MATCH(J94,PIG_Likelihood_Scale,0),MATCH(O94,PIG_Impact_Scale,0))*N94)</f>
        <v>#VALUE!</v>
      </c>
      <c r="Q94" s="146"/>
      <c r="R94" s="330" t="s">
        <v>747</v>
      </c>
      <c r="S94" s="331" t="s">
        <v>748</v>
      </c>
      <c r="T94" s="331" t="s">
        <v>749</v>
      </c>
      <c r="U94" s="332" t="e">
        <f t="shared" si="125"/>
        <v>#NAME?</v>
      </c>
      <c r="V94" s="146"/>
      <c r="W94" s="333" t="s">
        <v>750</v>
      </c>
      <c r="X94" s="146"/>
      <c r="Y94" s="320" t="s">
        <v>520</v>
      </c>
      <c r="Z94" s="271" t="s">
        <v>521</v>
      </c>
      <c r="AA94" s="271" t="s">
        <v>518</v>
      </c>
      <c r="AB94" s="271" t="s">
        <v>519</v>
      </c>
      <c r="AC94" s="328" t="e">
        <f t="shared" si="131"/>
        <v>#NAME?</v>
      </c>
      <c r="AD94" s="271" t="e">
        <f>INDEX(Scale_Names,MAX(IF(Z94="",0,MATCH(Z94,Scale_Names,0)),IF(AA94="",0,MATCH(AA94,Scale_Names,0)),IF(AB94=0,0,MATCH(AB94,Scale_Names,0))),0)</f>
        <v>#NAME?</v>
      </c>
      <c r="AE94" s="334" t="e">
        <f>IF(OR(Y94="NIL",ISERROR(AD94)),"",INDEX(PIG,MATCH(Y94,PIG_Likelihood_Scale,0),MATCH(AD94,PIG_Impact_Scale,0))*AC94)</f>
        <v>#VALUE!</v>
      </c>
      <c r="AF94" s="146"/>
      <c r="AG94" s="335" t="s">
        <v>747</v>
      </c>
      <c r="AH94" s="269" t="s">
        <v>748</v>
      </c>
      <c r="AI94" s="269" t="s">
        <v>749</v>
      </c>
      <c r="AJ94" s="336" t="e">
        <f t="shared" si="137"/>
        <v>#NAME?</v>
      </c>
      <c r="AK94" s="146"/>
      <c r="AL94" s="320" t="e">
        <f>IF(OR(J94="NIL",ISERROR(O94),E94&lt;&gt;Live),"",INDEX(Unique_PIG,MATCH(J94,PIG_Likelihood_Scale,0),MATCH(O94,PIG_Impact_Scale,0))*N94)</f>
        <v>#VALUE!</v>
      </c>
      <c r="AM94" s="271" t="e">
        <f t="shared" si="139"/>
        <v>#VALUE!</v>
      </c>
      <c r="AN94" s="271" t="e">
        <f t="shared" si="140"/>
        <v>#VALUE!</v>
      </c>
      <c r="AO94" s="271" t="e">
        <f t="shared" si="141"/>
        <v>#VALUE!</v>
      </c>
      <c r="AP94" s="271" t="e">
        <f t="shared" si="142"/>
        <v>#VALUE!</v>
      </c>
      <c r="AQ94" s="271" t="e">
        <f t="shared" si="143"/>
        <v>#VALUE!</v>
      </c>
      <c r="AR94" s="271" t="e">
        <f t="shared" si="144"/>
        <v>#VALUE!</v>
      </c>
      <c r="AS94" s="271" t="e">
        <f t="shared" si="145"/>
        <v>#VALUE!</v>
      </c>
      <c r="AT94" s="271" t="e">
        <f t="shared" si="146"/>
        <v>#VALUE!</v>
      </c>
      <c r="AU94" s="271" t="e">
        <f t="shared" si="147"/>
        <v>#VALUE!</v>
      </c>
      <c r="AV94" s="271" t="e">
        <f t="shared" si="148"/>
        <v>#VALUE!</v>
      </c>
      <c r="AW94" s="271" t="e">
        <f t="shared" si="149"/>
        <v>#VALUE!</v>
      </c>
      <c r="AX94" s="271" t="e">
        <f t="shared" si="150"/>
        <v>#VALUE!</v>
      </c>
      <c r="AY94" s="271" t="e">
        <f t="shared" si="151"/>
        <v>#VALUE!</v>
      </c>
      <c r="AZ94" s="271" t="e">
        <f t="shared" si="152"/>
        <v>#VALUE!</v>
      </c>
      <c r="BA94" s="271" t="e">
        <f t="shared" si="153"/>
        <v>#VALUE!</v>
      </c>
      <c r="BB94" s="271" t="e">
        <f t="shared" si="154"/>
        <v>#VALUE!</v>
      </c>
      <c r="BC94" s="271" t="e">
        <f t="shared" si="155"/>
        <v>#VALUE!</v>
      </c>
      <c r="BD94" s="271" t="e">
        <f t="shared" si="156"/>
        <v>#VALUE!</v>
      </c>
      <c r="BE94" s="271" t="e">
        <f t="shared" si="157"/>
        <v>#VALUE!</v>
      </c>
      <c r="BF94" s="271" t="e">
        <f t="shared" si="158"/>
        <v>#VALUE!</v>
      </c>
      <c r="BG94" s="271" t="e">
        <f t="shared" si="159"/>
        <v>#VALUE!</v>
      </c>
      <c r="BH94" s="271" t="e">
        <f t="shared" si="160"/>
        <v>#VALUE!</v>
      </c>
      <c r="BI94" s="271" t="e">
        <f t="shared" si="161"/>
        <v>#VALUE!</v>
      </c>
      <c r="BJ94" s="271" t="e">
        <f t="shared" si="162"/>
        <v>#VALUE!</v>
      </c>
      <c r="BK94" s="271" t="e">
        <f t="shared" si="163"/>
        <v>#VALUE!</v>
      </c>
      <c r="BL94" s="271" t="e">
        <f t="shared" si="164"/>
        <v>#VALUE!</v>
      </c>
      <c r="BM94" s="271" t="e">
        <f t="shared" si="165"/>
        <v>#VALUE!</v>
      </c>
      <c r="BN94" s="271" t="e">
        <f t="shared" si="166"/>
        <v>#VALUE!</v>
      </c>
      <c r="BO94" s="271" t="e">
        <f t="shared" si="167"/>
        <v>#VALUE!</v>
      </c>
      <c r="BP94" s="271" t="e">
        <f t="shared" si="168"/>
        <v>#VALUE!</v>
      </c>
      <c r="BQ94" s="271" t="e">
        <f t="shared" si="169"/>
        <v>#VALUE!</v>
      </c>
      <c r="BR94" s="271" t="e">
        <f t="shared" si="170"/>
        <v>#VALUE!</v>
      </c>
      <c r="BS94" s="271" t="e">
        <f t="shared" si="171"/>
        <v>#VALUE!</v>
      </c>
      <c r="BT94" s="271" t="e">
        <f t="shared" si="172"/>
        <v>#VALUE!</v>
      </c>
      <c r="BU94" s="271" t="e">
        <f t="shared" si="173"/>
        <v>#VALUE!</v>
      </c>
      <c r="BV94" s="271" t="e">
        <f t="shared" si="174"/>
        <v>#VALUE!</v>
      </c>
      <c r="BW94" s="271" t="e">
        <f t="shared" si="175"/>
        <v>#VALUE!</v>
      </c>
      <c r="BX94" s="271" t="e">
        <f t="shared" si="176"/>
        <v>#VALUE!</v>
      </c>
      <c r="BY94" s="271" t="e">
        <f t="shared" si="177"/>
        <v>#VALUE!</v>
      </c>
      <c r="BZ94" s="271" t="e">
        <f t="shared" si="178"/>
        <v>#VALUE!</v>
      </c>
      <c r="CA94" s="271" t="e">
        <f t="shared" si="179"/>
        <v>#VALUE!</v>
      </c>
      <c r="CB94" s="271" t="e">
        <f t="shared" si="180"/>
        <v>#VALUE!</v>
      </c>
      <c r="CC94" s="271" t="e">
        <f t="shared" si="181"/>
        <v>#VALUE!</v>
      </c>
      <c r="CD94" s="271" t="e">
        <f t="shared" si="182"/>
        <v>#VALUE!</v>
      </c>
      <c r="CE94" s="271" t="e">
        <f t="shared" si="183"/>
        <v>#VALUE!</v>
      </c>
      <c r="CF94" s="271" t="e">
        <f t="shared" si="184"/>
        <v>#VALUE!</v>
      </c>
      <c r="CG94" s="271" t="e">
        <f t="shared" si="185"/>
        <v>#VALUE!</v>
      </c>
      <c r="CH94" s="271" t="e">
        <f t="shared" si="186"/>
        <v>#VALUE!</v>
      </c>
      <c r="CI94" s="271" t="e">
        <f t="shared" si="187"/>
        <v>#VALUE!</v>
      </c>
      <c r="CJ94" s="156" t="e">
        <f t="shared" si="188"/>
        <v>#VALUE!</v>
      </c>
      <c r="CK94" s="337" t="e">
        <f>IF(OR(Y94="NIL",ISERROR(AD94),E94&lt;&gt;Live),"",INDEX(Unique_PIG,MATCH(Y94,PIG_Likelihood_Scale,0),MATCH(AD94,PIG_Impact_Scale,0))*AC94)</f>
        <v>#VALUE!</v>
      </c>
      <c r="CL94" s="271" t="e">
        <f t="shared" si="190"/>
        <v>#VALUE!</v>
      </c>
      <c r="CM94" s="271" t="e">
        <f t="shared" si="191"/>
        <v>#VALUE!</v>
      </c>
      <c r="CN94" s="271" t="e">
        <f t="shared" si="192"/>
        <v>#VALUE!</v>
      </c>
      <c r="CO94" s="271" t="e">
        <f t="shared" si="193"/>
        <v>#VALUE!</v>
      </c>
      <c r="CP94" s="271" t="e">
        <f t="shared" si="194"/>
        <v>#VALUE!</v>
      </c>
      <c r="CQ94" s="271" t="e">
        <f t="shared" si="195"/>
        <v>#VALUE!</v>
      </c>
      <c r="CR94" s="271" t="e">
        <f t="shared" si="196"/>
        <v>#VALUE!</v>
      </c>
      <c r="CS94" s="271" t="e">
        <f t="shared" si="197"/>
        <v>#VALUE!</v>
      </c>
      <c r="CT94" s="271" t="e">
        <f t="shared" si="198"/>
        <v>#VALUE!</v>
      </c>
      <c r="CU94" s="271" t="e">
        <f t="shared" si="199"/>
        <v>#VALUE!</v>
      </c>
      <c r="CV94" s="271" t="e">
        <f t="shared" si="200"/>
        <v>#VALUE!</v>
      </c>
      <c r="CW94" s="271" t="e">
        <f t="shared" si="201"/>
        <v>#VALUE!</v>
      </c>
      <c r="CX94" s="271" t="e">
        <f t="shared" si="202"/>
        <v>#VALUE!</v>
      </c>
      <c r="CY94" s="271" t="e">
        <f t="shared" si="203"/>
        <v>#VALUE!</v>
      </c>
      <c r="CZ94" s="271" t="e">
        <f t="shared" si="204"/>
        <v>#VALUE!</v>
      </c>
      <c r="DA94" s="271" t="e">
        <f t="shared" si="205"/>
        <v>#VALUE!</v>
      </c>
      <c r="DB94" s="271" t="e">
        <f t="shared" si="206"/>
        <v>#VALUE!</v>
      </c>
      <c r="DC94" s="271" t="e">
        <f t="shared" si="207"/>
        <v>#VALUE!</v>
      </c>
      <c r="DD94" s="271" t="e">
        <f t="shared" si="208"/>
        <v>#VALUE!</v>
      </c>
      <c r="DE94" s="271" t="e">
        <f t="shared" si="209"/>
        <v>#VALUE!</v>
      </c>
      <c r="DF94" s="271" t="e">
        <f t="shared" si="210"/>
        <v>#VALUE!</v>
      </c>
      <c r="DG94" s="271" t="e">
        <f t="shared" si="211"/>
        <v>#VALUE!</v>
      </c>
      <c r="DH94" s="271" t="e">
        <f t="shared" si="212"/>
        <v>#VALUE!</v>
      </c>
      <c r="DI94" s="271" t="e">
        <f t="shared" si="213"/>
        <v>#VALUE!</v>
      </c>
      <c r="DJ94" s="271" t="e">
        <f t="shared" si="214"/>
        <v>#VALUE!</v>
      </c>
      <c r="DK94" s="271" t="e">
        <f t="shared" si="215"/>
        <v>#VALUE!</v>
      </c>
      <c r="DL94" s="271" t="e">
        <f t="shared" si="216"/>
        <v>#VALUE!</v>
      </c>
      <c r="DM94" s="271" t="e">
        <f t="shared" si="217"/>
        <v>#VALUE!</v>
      </c>
      <c r="DN94" s="271" t="e">
        <f t="shared" si="218"/>
        <v>#VALUE!</v>
      </c>
      <c r="DO94" s="271" t="e">
        <f t="shared" si="219"/>
        <v>#VALUE!</v>
      </c>
      <c r="DP94" s="271" t="e">
        <f t="shared" si="220"/>
        <v>#VALUE!</v>
      </c>
      <c r="DQ94" s="271" t="e">
        <f t="shared" si="221"/>
        <v>#VALUE!</v>
      </c>
      <c r="DR94" s="271" t="e">
        <f t="shared" si="222"/>
        <v>#VALUE!</v>
      </c>
      <c r="DS94" s="271" t="e">
        <f t="shared" si="223"/>
        <v>#VALUE!</v>
      </c>
      <c r="DT94" s="271" t="e">
        <f t="shared" si="224"/>
        <v>#VALUE!</v>
      </c>
      <c r="DU94" s="271" t="e">
        <f t="shared" si="225"/>
        <v>#VALUE!</v>
      </c>
      <c r="DV94" s="271" t="e">
        <f t="shared" si="226"/>
        <v>#VALUE!</v>
      </c>
      <c r="DW94" s="271" t="e">
        <f t="shared" si="227"/>
        <v>#VALUE!</v>
      </c>
      <c r="DX94" s="271" t="e">
        <f t="shared" si="228"/>
        <v>#VALUE!</v>
      </c>
      <c r="DY94" s="271" t="e">
        <f t="shared" si="229"/>
        <v>#VALUE!</v>
      </c>
      <c r="DZ94" s="271" t="e">
        <f t="shared" si="230"/>
        <v>#VALUE!</v>
      </c>
      <c r="EA94" s="271" t="e">
        <f t="shared" si="231"/>
        <v>#VALUE!</v>
      </c>
      <c r="EB94" s="271" t="e">
        <f t="shared" si="232"/>
        <v>#VALUE!</v>
      </c>
      <c r="EC94" s="271" t="e">
        <f t="shared" si="233"/>
        <v>#VALUE!</v>
      </c>
      <c r="ED94" s="271" t="e">
        <f t="shared" si="234"/>
        <v>#VALUE!</v>
      </c>
      <c r="EE94" s="271" t="e">
        <f t="shared" si="235"/>
        <v>#VALUE!</v>
      </c>
      <c r="EF94" s="271" t="e">
        <f t="shared" si="236"/>
        <v>#VALUE!</v>
      </c>
      <c r="EG94" s="271" t="e">
        <f t="shared" si="237"/>
        <v>#VALUE!</v>
      </c>
      <c r="EH94" s="271" t="e">
        <f t="shared" si="238"/>
        <v>#VALUE!</v>
      </c>
      <c r="EI94" s="338" t="e">
        <f t="shared" si="239"/>
        <v>#VALUE!</v>
      </c>
    </row>
    <row r="95" customHeight="1" ht="16.0">
      <c r="B95" s="323" t="s">
        <v>519</v>
      </c>
      <c r="C95" s="324" t="s">
        <v>519</v>
      </c>
      <c r="D95" s="325" t="s">
        <v>519</v>
      </c>
      <c r="E95" s="326" t="s">
        <v>519</v>
      </c>
      <c r="F95" s="146"/>
      <c r="G95" s="308" t="e">
        <f>IF(AND(P95&lt;&gt;"",E95="Live",D95="Opportunity"),RANK(P95,Current_Score,1)+COUNTIF(P$12:$P95,P95)-1,"")</f>
        <v>#VALUE!</v>
      </c>
      <c r="H95" s="309" t="e">
        <f>IF(AND(P95&lt;&gt;"",E95="Live",D95="Threat"),RANK(P95,Current_Score,0)+COUNTIF(P$12:$P95,P95)-1,"")</f>
        <v>#VALUE!</v>
      </c>
      <c r="I95" s="146"/>
      <c r="J95" s="323" t="s">
        <v>520</v>
      </c>
      <c r="K95" s="327" t="s">
        <v>521</v>
      </c>
      <c r="L95" s="327" t="s">
        <v>518</v>
      </c>
      <c r="M95" s="327" t="s">
        <v>519</v>
      </c>
      <c r="N95" s="328" t="e">
        <f t="shared" si="119"/>
        <v>#NAME?</v>
      </c>
      <c r="O95" s="271" t="e">
        <f>INDEX(Scale_Names,MAX(IF(K95="",0,MATCH(K95,Scale_Names,0)),IF(L95="",0,MATCH(L95,Scale_Names,0)),IF(M95=0,0,MATCH(M95,Scale_Names,0))),0)</f>
        <v>#NAME?</v>
      </c>
      <c r="P95" s="329" t="e">
        <f>IF(OR(J95="NIL",J95="",ISERROR(O95)),"",INDEX(PIG,MATCH(J95,PIG_Likelihood_Scale,0),MATCH(O95,PIG_Impact_Scale,0))*N95)</f>
        <v>#VALUE!</v>
      </c>
      <c r="Q95" s="146"/>
      <c r="R95" s="330" t="s">
        <v>751</v>
      </c>
      <c r="S95" s="331" t="s">
        <v>752</v>
      </c>
      <c r="T95" s="331" t="s">
        <v>753</v>
      </c>
      <c r="U95" s="332" t="e">
        <f t="shared" si="125"/>
        <v>#NAME?</v>
      </c>
      <c r="V95" s="146"/>
      <c r="W95" s="333" t="s">
        <v>754</v>
      </c>
      <c r="X95" s="146"/>
      <c r="Y95" s="320" t="s">
        <v>520</v>
      </c>
      <c r="Z95" s="271" t="s">
        <v>521</v>
      </c>
      <c r="AA95" s="271" t="s">
        <v>518</v>
      </c>
      <c r="AB95" s="271" t="s">
        <v>519</v>
      </c>
      <c r="AC95" s="328" t="e">
        <f t="shared" si="131"/>
        <v>#NAME?</v>
      </c>
      <c r="AD95" s="271" t="e">
        <f>INDEX(Scale_Names,MAX(IF(Z95="",0,MATCH(Z95,Scale_Names,0)),IF(AA95="",0,MATCH(AA95,Scale_Names,0)),IF(AB95=0,0,MATCH(AB95,Scale_Names,0))),0)</f>
        <v>#NAME?</v>
      </c>
      <c r="AE95" s="334" t="e">
        <f>IF(OR(Y95="NIL",ISERROR(AD95)),"",INDEX(PIG,MATCH(Y95,PIG_Likelihood_Scale,0),MATCH(AD95,PIG_Impact_Scale,0))*AC95)</f>
        <v>#VALUE!</v>
      </c>
      <c r="AF95" s="146"/>
      <c r="AG95" s="335" t="s">
        <v>751</v>
      </c>
      <c r="AH95" s="269" t="s">
        <v>752</v>
      </c>
      <c r="AI95" s="269" t="s">
        <v>753</v>
      </c>
      <c r="AJ95" s="336" t="e">
        <f t="shared" si="137"/>
        <v>#NAME?</v>
      </c>
      <c r="AK95" s="146"/>
      <c r="AL95" s="320" t="e">
        <f>IF(OR(J95="NIL",ISERROR(O95),E95&lt;&gt;Live),"",INDEX(Unique_PIG,MATCH(J95,PIG_Likelihood_Scale,0),MATCH(O95,PIG_Impact_Scale,0))*N95)</f>
        <v>#VALUE!</v>
      </c>
      <c r="AM95" s="271" t="e">
        <f t="shared" si="139"/>
        <v>#VALUE!</v>
      </c>
      <c r="AN95" s="271" t="e">
        <f t="shared" si="140"/>
        <v>#VALUE!</v>
      </c>
      <c r="AO95" s="271" t="e">
        <f t="shared" si="141"/>
        <v>#VALUE!</v>
      </c>
      <c r="AP95" s="271" t="e">
        <f t="shared" si="142"/>
        <v>#VALUE!</v>
      </c>
      <c r="AQ95" s="271" t="e">
        <f t="shared" si="143"/>
        <v>#VALUE!</v>
      </c>
      <c r="AR95" s="271" t="e">
        <f t="shared" si="144"/>
        <v>#VALUE!</v>
      </c>
      <c r="AS95" s="271" t="e">
        <f t="shared" si="145"/>
        <v>#VALUE!</v>
      </c>
      <c r="AT95" s="271" t="e">
        <f t="shared" si="146"/>
        <v>#VALUE!</v>
      </c>
      <c r="AU95" s="271" t="e">
        <f t="shared" si="147"/>
        <v>#VALUE!</v>
      </c>
      <c r="AV95" s="271" t="e">
        <f t="shared" si="148"/>
        <v>#VALUE!</v>
      </c>
      <c r="AW95" s="271" t="e">
        <f t="shared" si="149"/>
        <v>#VALUE!</v>
      </c>
      <c r="AX95" s="271" t="e">
        <f t="shared" si="150"/>
        <v>#VALUE!</v>
      </c>
      <c r="AY95" s="271" t="e">
        <f t="shared" si="151"/>
        <v>#VALUE!</v>
      </c>
      <c r="AZ95" s="271" t="e">
        <f t="shared" si="152"/>
        <v>#VALUE!</v>
      </c>
      <c r="BA95" s="271" t="e">
        <f t="shared" si="153"/>
        <v>#VALUE!</v>
      </c>
      <c r="BB95" s="271" t="e">
        <f t="shared" si="154"/>
        <v>#VALUE!</v>
      </c>
      <c r="BC95" s="271" t="e">
        <f t="shared" si="155"/>
        <v>#VALUE!</v>
      </c>
      <c r="BD95" s="271" t="e">
        <f t="shared" si="156"/>
        <v>#VALUE!</v>
      </c>
      <c r="BE95" s="271" t="e">
        <f t="shared" si="157"/>
        <v>#VALUE!</v>
      </c>
      <c r="BF95" s="271" t="e">
        <f t="shared" si="158"/>
        <v>#VALUE!</v>
      </c>
      <c r="BG95" s="271" t="e">
        <f t="shared" si="159"/>
        <v>#VALUE!</v>
      </c>
      <c r="BH95" s="271" t="e">
        <f t="shared" si="160"/>
        <v>#VALUE!</v>
      </c>
      <c r="BI95" s="271" t="e">
        <f t="shared" si="161"/>
        <v>#VALUE!</v>
      </c>
      <c r="BJ95" s="271" t="e">
        <f t="shared" si="162"/>
        <v>#VALUE!</v>
      </c>
      <c r="BK95" s="271" t="e">
        <f t="shared" si="163"/>
        <v>#VALUE!</v>
      </c>
      <c r="BL95" s="271" t="e">
        <f t="shared" si="164"/>
        <v>#VALUE!</v>
      </c>
      <c r="BM95" s="271" t="e">
        <f t="shared" si="165"/>
        <v>#VALUE!</v>
      </c>
      <c r="BN95" s="271" t="e">
        <f t="shared" si="166"/>
        <v>#VALUE!</v>
      </c>
      <c r="BO95" s="271" t="e">
        <f t="shared" si="167"/>
        <v>#VALUE!</v>
      </c>
      <c r="BP95" s="271" t="e">
        <f t="shared" si="168"/>
        <v>#VALUE!</v>
      </c>
      <c r="BQ95" s="271" t="e">
        <f t="shared" si="169"/>
        <v>#VALUE!</v>
      </c>
      <c r="BR95" s="271" t="e">
        <f t="shared" si="170"/>
        <v>#VALUE!</v>
      </c>
      <c r="BS95" s="271" t="e">
        <f t="shared" si="171"/>
        <v>#VALUE!</v>
      </c>
      <c r="BT95" s="271" t="e">
        <f t="shared" si="172"/>
        <v>#VALUE!</v>
      </c>
      <c r="BU95" s="271" t="e">
        <f t="shared" si="173"/>
        <v>#VALUE!</v>
      </c>
      <c r="BV95" s="271" t="e">
        <f t="shared" si="174"/>
        <v>#VALUE!</v>
      </c>
      <c r="BW95" s="271" t="e">
        <f t="shared" si="175"/>
        <v>#VALUE!</v>
      </c>
      <c r="BX95" s="271" t="e">
        <f t="shared" si="176"/>
        <v>#VALUE!</v>
      </c>
      <c r="BY95" s="271" t="e">
        <f t="shared" si="177"/>
        <v>#VALUE!</v>
      </c>
      <c r="BZ95" s="271" t="e">
        <f t="shared" si="178"/>
        <v>#VALUE!</v>
      </c>
      <c r="CA95" s="271" t="e">
        <f t="shared" si="179"/>
        <v>#VALUE!</v>
      </c>
      <c r="CB95" s="271" t="e">
        <f t="shared" si="180"/>
        <v>#VALUE!</v>
      </c>
      <c r="CC95" s="271" t="e">
        <f t="shared" si="181"/>
        <v>#VALUE!</v>
      </c>
      <c r="CD95" s="271" t="e">
        <f t="shared" si="182"/>
        <v>#VALUE!</v>
      </c>
      <c r="CE95" s="271" t="e">
        <f t="shared" si="183"/>
        <v>#VALUE!</v>
      </c>
      <c r="CF95" s="271" t="e">
        <f t="shared" si="184"/>
        <v>#VALUE!</v>
      </c>
      <c r="CG95" s="271" t="e">
        <f t="shared" si="185"/>
        <v>#VALUE!</v>
      </c>
      <c r="CH95" s="271" t="e">
        <f t="shared" si="186"/>
        <v>#VALUE!</v>
      </c>
      <c r="CI95" s="271" t="e">
        <f t="shared" si="187"/>
        <v>#VALUE!</v>
      </c>
      <c r="CJ95" s="156" t="e">
        <f t="shared" si="188"/>
        <v>#VALUE!</v>
      </c>
      <c r="CK95" s="337" t="e">
        <f>IF(OR(Y95="NIL",ISERROR(AD95),E95&lt;&gt;Live),"",INDEX(Unique_PIG,MATCH(Y95,PIG_Likelihood_Scale,0),MATCH(AD95,PIG_Impact_Scale,0))*AC95)</f>
        <v>#VALUE!</v>
      </c>
      <c r="CL95" s="271" t="e">
        <f t="shared" si="190"/>
        <v>#VALUE!</v>
      </c>
      <c r="CM95" s="271" t="e">
        <f t="shared" si="191"/>
        <v>#VALUE!</v>
      </c>
      <c r="CN95" s="271" t="e">
        <f t="shared" si="192"/>
        <v>#VALUE!</v>
      </c>
      <c r="CO95" s="271" t="e">
        <f t="shared" si="193"/>
        <v>#VALUE!</v>
      </c>
      <c r="CP95" s="271" t="e">
        <f t="shared" si="194"/>
        <v>#VALUE!</v>
      </c>
      <c r="CQ95" s="271" t="e">
        <f t="shared" si="195"/>
        <v>#VALUE!</v>
      </c>
      <c r="CR95" s="271" t="e">
        <f t="shared" si="196"/>
        <v>#VALUE!</v>
      </c>
      <c r="CS95" s="271" t="e">
        <f t="shared" si="197"/>
        <v>#VALUE!</v>
      </c>
      <c r="CT95" s="271" t="e">
        <f t="shared" si="198"/>
        <v>#VALUE!</v>
      </c>
      <c r="CU95" s="271" t="e">
        <f t="shared" si="199"/>
        <v>#VALUE!</v>
      </c>
      <c r="CV95" s="271" t="e">
        <f t="shared" si="200"/>
        <v>#VALUE!</v>
      </c>
      <c r="CW95" s="271" t="e">
        <f t="shared" si="201"/>
        <v>#VALUE!</v>
      </c>
      <c r="CX95" s="271" t="e">
        <f t="shared" si="202"/>
        <v>#VALUE!</v>
      </c>
      <c r="CY95" s="271" t="e">
        <f t="shared" si="203"/>
        <v>#VALUE!</v>
      </c>
      <c r="CZ95" s="271" t="e">
        <f t="shared" si="204"/>
        <v>#VALUE!</v>
      </c>
      <c r="DA95" s="271" t="e">
        <f t="shared" si="205"/>
        <v>#VALUE!</v>
      </c>
      <c r="DB95" s="271" t="e">
        <f t="shared" si="206"/>
        <v>#VALUE!</v>
      </c>
      <c r="DC95" s="271" t="e">
        <f t="shared" si="207"/>
        <v>#VALUE!</v>
      </c>
      <c r="DD95" s="271" t="e">
        <f t="shared" si="208"/>
        <v>#VALUE!</v>
      </c>
      <c r="DE95" s="271" t="e">
        <f t="shared" si="209"/>
        <v>#VALUE!</v>
      </c>
      <c r="DF95" s="271" t="e">
        <f t="shared" si="210"/>
        <v>#VALUE!</v>
      </c>
      <c r="DG95" s="271" t="e">
        <f t="shared" si="211"/>
        <v>#VALUE!</v>
      </c>
      <c r="DH95" s="271" t="e">
        <f t="shared" si="212"/>
        <v>#VALUE!</v>
      </c>
      <c r="DI95" s="271" t="e">
        <f t="shared" si="213"/>
        <v>#VALUE!</v>
      </c>
      <c r="DJ95" s="271" t="e">
        <f t="shared" si="214"/>
        <v>#VALUE!</v>
      </c>
      <c r="DK95" s="271" t="e">
        <f t="shared" si="215"/>
        <v>#VALUE!</v>
      </c>
      <c r="DL95" s="271" t="e">
        <f t="shared" si="216"/>
        <v>#VALUE!</v>
      </c>
      <c r="DM95" s="271" t="e">
        <f t="shared" si="217"/>
        <v>#VALUE!</v>
      </c>
      <c r="DN95" s="271" t="e">
        <f t="shared" si="218"/>
        <v>#VALUE!</v>
      </c>
      <c r="DO95" s="271" t="e">
        <f t="shared" si="219"/>
        <v>#VALUE!</v>
      </c>
      <c r="DP95" s="271" t="e">
        <f t="shared" si="220"/>
        <v>#VALUE!</v>
      </c>
      <c r="DQ95" s="271" t="e">
        <f t="shared" si="221"/>
        <v>#VALUE!</v>
      </c>
      <c r="DR95" s="271" t="e">
        <f t="shared" si="222"/>
        <v>#VALUE!</v>
      </c>
      <c r="DS95" s="271" t="e">
        <f t="shared" si="223"/>
        <v>#VALUE!</v>
      </c>
      <c r="DT95" s="271" t="e">
        <f t="shared" si="224"/>
        <v>#VALUE!</v>
      </c>
      <c r="DU95" s="271" t="e">
        <f t="shared" si="225"/>
        <v>#VALUE!</v>
      </c>
      <c r="DV95" s="271" t="e">
        <f t="shared" si="226"/>
        <v>#VALUE!</v>
      </c>
      <c r="DW95" s="271" t="e">
        <f t="shared" si="227"/>
        <v>#VALUE!</v>
      </c>
      <c r="DX95" s="271" t="e">
        <f t="shared" si="228"/>
        <v>#VALUE!</v>
      </c>
      <c r="DY95" s="271" t="e">
        <f t="shared" si="229"/>
        <v>#VALUE!</v>
      </c>
      <c r="DZ95" s="271" t="e">
        <f t="shared" si="230"/>
        <v>#VALUE!</v>
      </c>
      <c r="EA95" s="271" t="e">
        <f t="shared" si="231"/>
        <v>#VALUE!</v>
      </c>
      <c r="EB95" s="271" t="e">
        <f t="shared" si="232"/>
        <v>#VALUE!</v>
      </c>
      <c r="EC95" s="271" t="e">
        <f t="shared" si="233"/>
        <v>#VALUE!</v>
      </c>
      <c r="ED95" s="271" t="e">
        <f t="shared" si="234"/>
        <v>#VALUE!</v>
      </c>
      <c r="EE95" s="271" t="e">
        <f t="shared" si="235"/>
        <v>#VALUE!</v>
      </c>
      <c r="EF95" s="271" t="e">
        <f t="shared" si="236"/>
        <v>#VALUE!</v>
      </c>
      <c r="EG95" s="271" t="e">
        <f t="shared" si="237"/>
        <v>#VALUE!</v>
      </c>
      <c r="EH95" s="271" t="e">
        <f t="shared" si="238"/>
        <v>#VALUE!</v>
      </c>
      <c r="EI95" s="338" t="e">
        <f t="shared" si="239"/>
        <v>#VALUE!</v>
      </c>
    </row>
    <row r="96" customHeight="1" ht="16.0">
      <c r="B96" s="323" t="s">
        <v>519</v>
      </c>
      <c r="C96" s="324" t="s">
        <v>519</v>
      </c>
      <c r="D96" s="325" t="s">
        <v>519</v>
      </c>
      <c r="E96" s="326" t="s">
        <v>519</v>
      </c>
      <c r="F96" s="146"/>
      <c r="G96" s="308" t="e">
        <f>IF(AND(P96&lt;&gt;"",E96="Live",D96="Opportunity"),RANK(P96,Current_Score,1)+COUNTIF(P$12:$P96,P96)-1,"")</f>
        <v>#VALUE!</v>
      </c>
      <c r="H96" s="309" t="e">
        <f>IF(AND(P96&lt;&gt;"",E96="Live",D96="Threat"),RANK(P96,Current_Score,0)+COUNTIF(P$12:$P96,P96)-1,"")</f>
        <v>#VALUE!</v>
      </c>
      <c r="I96" s="146"/>
      <c r="J96" s="323" t="s">
        <v>520</v>
      </c>
      <c r="K96" s="327" t="s">
        <v>521</v>
      </c>
      <c r="L96" s="327" t="s">
        <v>518</v>
      </c>
      <c r="M96" s="327" t="s">
        <v>519</v>
      </c>
      <c r="N96" s="328" t="e">
        <f t="shared" si="119"/>
        <v>#NAME?</v>
      </c>
      <c r="O96" s="271" t="e">
        <f>INDEX(Scale_Names,MAX(IF(K96="",0,MATCH(K96,Scale_Names,0)),IF(L96="",0,MATCH(L96,Scale_Names,0)),IF(M96=0,0,MATCH(M96,Scale_Names,0))),0)</f>
        <v>#NAME?</v>
      </c>
      <c r="P96" s="329" t="e">
        <f>IF(OR(J96="NIL",J96="",ISERROR(O96)),"",INDEX(PIG,MATCH(J96,PIG_Likelihood_Scale,0),MATCH(O96,PIG_Impact_Scale,0))*N96)</f>
        <v>#VALUE!</v>
      </c>
      <c r="Q96" s="146"/>
      <c r="R96" s="330" t="s">
        <v>755</v>
      </c>
      <c r="S96" s="331" t="s">
        <v>756</v>
      </c>
      <c r="T96" s="331" t="s">
        <v>757</v>
      </c>
      <c r="U96" s="332" t="e">
        <f t="shared" si="125"/>
        <v>#NAME?</v>
      </c>
      <c r="V96" s="146"/>
      <c r="W96" s="333" t="s">
        <v>758</v>
      </c>
      <c r="X96" s="146"/>
      <c r="Y96" s="320" t="s">
        <v>520</v>
      </c>
      <c r="Z96" s="271" t="s">
        <v>521</v>
      </c>
      <c r="AA96" s="271" t="s">
        <v>518</v>
      </c>
      <c r="AB96" s="271" t="s">
        <v>519</v>
      </c>
      <c r="AC96" s="328" t="e">
        <f t="shared" si="131"/>
        <v>#NAME?</v>
      </c>
      <c r="AD96" s="271" t="e">
        <f>INDEX(Scale_Names,MAX(IF(Z96="",0,MATCH(Z96,Scale_Names,0)),IF(AA96="",0,MATCH(AA96,Scale_Names,0)),IF(AB96=0,0,MATCH(AB96,Scale_Names,0))),0)</f>
        <v>#NAME?</v>
      </c>
      <c r="AE96" s="334" t="e">
        <f>IF(OR(Y96="NIL",ISERROR(AD96)),"",INDEX(PIG,MATCH(Y96,PIG_Likelihood_Scale,0),MATCH(AD96,PIG_Impact_Scale,0))*AC96)</f>
        <v>#VALUE!</v>
      </c>
      <c r="AF96" s="146"/>
      <c r="AG96" s="335" t="s">
        <v>755</v>
      </c>
      <c r="AH96" s="269" t="s">
        <v>756</v>
      </c>
      <c r="AI96" s="269" t="s">
        <v>757</v>
      </c>
      <c r="AJ96" s="336" t="e">
        <f t="shared" si="137"/>
        <v>#NAME?</v>
      </c>
      <c r="AK96" s="146"/>
      <c r="AL96" s="320" t="e">
        <f>IF(OR(J96="NIL",ISERROR(O96),E96&lt;&gt;Live),"",INDEX(Unique_PIG,MATCH(J96,PIG_Likelihood_Scale,0),MATCH(O96,PIG_Impact_Scale,0))*N96)</f>
        <v>#VALUE!</v>
      </c>
      <c r="AM96" s="271" t="e">
        <f t="shared" si="139"/>
        <v>#VALUE!</v>
      </c>
      <c r="AN96" s="271" t="e">
        <f t="shared" si="140"/>
        <v>#VALUE!</v>
      </c>
      <c r="AO96" s="271" t="e">
        <f t="shared" si="141"/>
        <v>#VALUE!</v>
      </c>
      <c r="AP96" s="271" t="e">
        <f t="shared" si="142"/>
        <v>#VALUE!</v>
      </c>
      <c r="AQ96" s="271" t="e">
        <f t="shared" si="143"/>
        <v>#VALUE!</v>
      </c>
      <c r="AR96" s="271" t="e">
        <f t="shared" si="144"/>
        <v>#VALUE!</v>
      </c>
      <c r="AS96" s="271" t="e">
        <f t="shared" si="145"/>
        <v>#VALUE!</v>
      </c>
      <c r="AT96" s="271" t="e">
        <f t="shared" si="146"/>
        <v>#VALUE!</v>
      </c>
      <c r="AU96" s="271" t="e">
        <f t="shared" si="147"/>
        <v>#VALUE!</v>
      </c>
      <c r="AV96" s="271" t="e">
        <f t="shared" si="148"/>
        <v>#VALUE!</v>
      </c>
      <c r="AW96" s="271" t="e">
        <f t="shared" si="149"/>
        <v>#VALUE!</v>
      </c>
      <c r="AX96" s="271" t="e">
        <f t="shared" si="150"/>
        <v>#VALUE!</v>
      </c>
      <c r="AY96" s="271" t="e">
        <f t="shared" si="151"/>
        <v>#VALUE!</v>
      </c>
      <c r="AZ96" s="271" t="e">
        <f t="shared" si="152"/>
        <v>#VALUE!</v>
      </c>
      <c r="BA96" s="271" t="e">
        <f t="shared" si="153"/>
        <v>#VALUE!</v>
      </c>
      <c r="BB96" s="271" t="e">
        <f t="shared" si="154"/>
        <v>#VALUE!</v>
      </c>
      <c r="BC96" s="271" t="e">
        <f t="shared" si="155"/>
        <v>#VALUE!</v>
      </c>
      <c r="BD96" s="271" t="e">
        <f t="shared" si="156"/>
        <v>#VALUE!</v>
      </c>
      <c r="BE96" s="271" t="e">
        <f t="shared" si="157"/>
        <v>#VALUE!</v>
      </c>
      <c r="BF96" s="271" t="e">
        <f t="shared" si="158"/>
        <v>#VALUE!</v>
      </c>
      <c r="BG96" s="271" t="e">
        <f t="shared" si="159"/>
        <v>#VALUE!</v>
      </c>
      <c r="BH96" s="271" t="e">
        <f t="shared" si="160"/>
        <v>#VALUE!</v>
      </c>
      <c r="BI96" s="271" t="e">
        <f t="shared" si="161"/>
        <v>#VALUE!</v>
      </c>
      <c r="BJ96" s="271" t="e">
        <f t="shared" si="162"/>
        <v>#VALUE!</v>
      </c>
      <c r="BK96" s="271" t="e">
        <f t="shared" si="163"/>
        <v>#VALUE!</v>
      </c>
      <c r="BL96" s="271" t="e">
        <f t="shared" si="164"/>
        <v>#VALUE!</v>
      </c>
      <c r="BM96" s="271" t="e">
        <f t="shared" si="165"/>
        <v>#VALUE!</v>
      </c>
      <c r="BN96" s="271" t="e">
        <f t="shared" si="166"/>
        <v>#VALUE!</v>
      </c>
      <c r="BO96" s="271" t="e">
        <f t="shared" si="167"/>
        <v>#VALUE!</v>
      </c>
      <c r="BP96" s="271" t="e">
        <f t="shared" si="168"/>
        <v>#VALUE!</v>
      </c>
      <c r="BQ96" s="271" t="e">
        <f t="shared" si="169"/>
        <v>#VALUE!</v>
      </c>
      <c r="BR96" s="271" t="e">
        <f t="shared" si="170"/>
        <v>#VALUE!</v>
      </c>
      <c r="BS96" s="271" t="e">
        <f t="shared" si="171"/>
        <v>#VALUE!</v>
      </c>
      <c r="BT96" s="271" t="e">
        <f t="shared" si="172"/>
        <v>#VALUE!</v>
      </c>
      <c r="BU96" s="271" t="e">
        <f t="shared" si="173"/>
        <v>#VALUE!</v>
      </c>
      <c r="BV96" s="271" t="e">
        <f t="shared" si="174"/>
        <v>#VALUE!</v>
      </c>
      <c r="BW96" s="271" t="e">
        <f t="shared" si="175"/>
        <v>#VALUE!</v>
      </c>
      <c r="BX96" s="271" t="e">
        <f t="shared" si="176"/>
        <v>#VALUE!</v>
      </c>
      <c r="BY96" s="271" t="e">
        <f t="shared" si="177"/>
        <v>#VALUE!</v>
      </c>
      <c r="BZ96" s="271" t="e">
        <f t="shared" si="178"/>
        <v>#VALUE!</v>
      </c>
      <c r="CA96" s="271" t="e">
        <f t="shared" si="179"/>
        <v>#VALUE!</v>
      </c>
      <c r="CB96" s="271" t="e">
        <f t="shared" si="180"/>
        <v>#VALUE!</v>
      </c>
      <c r="CC96" s="271" t="e">
        <f t="shared" si="181"/>
        <v>#VALUE!</v>
      </c>
      <c r="CD96" s="271" t="e">
        <f t="shared" si="182"/>
        <v>#VALUE!</v>
      </c>
      <c r="CE96" s="271" t="e">
        <f t="shared" si="183"/>
        <v>#VALUE!</v>
      </c>
      <c r="CF96" s="271" t="e">
        <f t="shared" si="184"/>
        <v>#VALUE!</v>
      </c>
      <c r="CG96" s="271" t="e">
        <f t="shared" si="185"/>
        <v>#VALUE!</v>
      </c>
      <c r="CH96" s="271" t="e">
        <f t="shared" si="186"/>
        <v>#VALUE!</v>
      </c>
      <c r="CI96" s="271" t="e">
        <f t="shared" si="187"/>
        <v>#VALUE!</v>
      </c>
      <c r="CJ96" s="156" t="e">
        <f t="shared" si="188"/>
        <v>#VALUE!</v>
      </c>
      <c r="CK96" s="337" t="e">
        <f>IF(OR(Y96="NIL",ISERROR(AD96),E96&lt;&gt;Live),"",INDEX(Unique_PIG,MATCH(Y96,PIG_Likelihood_Scale,0),MATCH(AD96,PIG_Impact_Scale,0))*AC96)</f>
        <v>#VALUE!</v>
      </c>
      <c r="CL96" s="271" t="e">
        <f t="shared" si="190"/>
        <v>#VALUE!</v>
      </c>
      <c r="CM96" s="271" t="e">
        <f t="shared" si="191"/>
        <v>#VALUE!</v>
      </c>
      <c r="CN96" s="271" t="e">
        <f t="shared" si="192"/>
        <v>#VALUE!</v>
      </c>
      <c r="CO96" s="271" t="e">
        <f t="shared" si="193"/>
        <v>#VALUE!</v>
      </c>
      <c r="CP96" s="271" t="e">
        <f t="shared" si="194"/>
        <v>#VALUE!</v>
      </c>
      <c r="CQ96" s="271" t="e">
        <f t="shared" si="195"/>
        <v>#VALUE!</v>
      </c>
      <c r="CR96" s="271" t="e">
        <f t="shared" si="196"/>
        <v>#VALUE!</v>
      </c>
      <c r="CS96" s="271" t="e">
        <f t="shared" si="197"/>
        <v>#VALUE!</v>
      </c>
      <c r="CT96" s="271" t="e">
        <f t="shared" si="198"/>
        <v>#VALUE!</v>
      </c>
      <c r="CU96" s="271" t="e">
        <f t="shared" si="199"/>
        <v>#VALUE!</v>
      </c>
      <c r="CV96" s="271" t="e">
        <f t="shared" si="200"/>
        <v>#VALUE!</v>
      </c>
      <c r="CW96" s="271" t="e">
        <f t="shared" si="201"/>
        <v>#VALUE!</v>
      </c>
      <c r="CX96" s="271" t="e">
        <f t="shared" si="202"/>
        <v>#VALUE!</v>
      </c>
      <c r="CY96" s="271" t="e">
        <f t="shared" si="203"/>
        <v>#VALUE!</v>
      </c>
      <c r="CZ96" s="271" t="e">
        <f t="shared" si="204"/>
        <v>#VALUE!</v>
      </c>
      <c r="DA96" s="271" t="e">
        <f t="shared" si="205"/>
        <v>#VALUE!</v>
      </c>
      <c r="DB96" s="271" t="e">
        <f t="shared" si="206"/>
        <v>#VALUE!</v>
      </c>
      <c r="DC96" s="271" t="e">
        <f t="shared" si="207"/>
        <v>#VALUE!</v>
      </c>
      <c r="DD96" s="271" t="e">
        <f t="shared" si="208"/>
        <v>#VALUE!</v>
      </c>
      <c r="DE96" s="271" t="e">
        <f t="shared" si="209"/>
        <v>#VALUE!</v>
      </c>
      <c r="DF96" s="271" t="e">
        <f t="shared" si="210"/>
        <v>#VALUE!</v>
      </c>
      <c r="DG96" s="271" t="e">
        <f t="shared" si="211"/>
        <v>#VALUE!</v>
      </c>
      <c r="DH96" s="271" t="e">
        <f t="shared" si="212"/>
        <v>#VALUE!</v>
      </c>
      <c r="DI96" s="271" t="e">
        <f t="shared" si="213"/>
        <v>#VALUE!</v>
      </c>
      <c r="DJ96" s="271" t="e">
        <f t="shared" si="214"/>
        <v>#VALUE!</v>
      </c>
      <c r="DK96" s="271" t="e">
        <f t="shared" si="215"/>
        <v>#VALUE!</v>
      </c>
      <c r="DL96" s="271" t="e">
        <f t="shared" si="216"/>
        <v>#VALUE!</v>
      </c>
      <c r="DM96" s="271" t="e">
        <f t="shared" si="217"/>
        <v>#VALUE!</v>
      </c>
      <c r="DN96" s="271" t="e">
        <f t="shared" si="218"/>
        <v>#VALUE!</v>
      </c>
      <c r="DO96" s="271" t="e">
        <f t="shared" si="219"/>
        <v>#VALUE!</v>
      </c>
      <c r="DP96" s="271" t="e">
        <f t="shared" si="220"/>
        <v>#VALUE!</v>
      </c>
      <c r="DQ96" s="271" t="e">
        <f t="shared" si="221"/>
        <v>#VALUE!</v>
      </c>
      <c r="DR96" s="271" t="e">
        <f t="shared" si="222"/>
        <v>#VALUE!</v>
      </c>
      <c r="DS96" s="271" t="e">
        <f t="shared" si="223"/>
        <v>#VALUE!</v>
      </c>
      <c r="DT96" s="271" t="e">
        <f t="shared" si="224"/>
        <v>#VALUE!</v>
      </c>
      <c r="DU96" s="271" t="e">
        <f t="shared" si="225"/>
        <v>#VALUE!</v>
      </c>
      <c r="DV96" s="271" t="e">
        <f t="shared" si="226"/>
        <v>#VALUE!</v>
      </c>
      <c r="DW96" s="271" t="e">
        <f t="shared" si="227"/>
        <v>#VALUE!</v>
      </c>
      <c r="DX96" s="271" t="e">
        <f t="shared" si="228"/>
        <v>#VALUE!</v>
      </c>
      <c r="DY96" s="271" t="e">
        <f t="shared" si="229"/>
        <v>#VALUE!</v>
      </c>
      <c r="DZ96" s="271" t="e">
        <f t="shared" si="230"/>
        <v>#VALUE!</v>
      </c>
      <c r="EA96" s="271" t="e">
        <f t="shared" si="231"/>
        <v>#VALUE!</v>
      </c>
      <c r="EB96" s="271" t="e">
        <f t="shared" si="232"/>
        <v>#VALUE!</v>
      </c>
      <c r="EC96" s="271" t="e">
        <f t="shared" si="233"/>
        <v>#VALUE!</v>
      </c>
      <c r="ED96" s="271" t="e">
        <f t="shared" si="234"/>
        <v>#VALUE!</v>
      </c>
      <c r="EE96" s="271" t="e">
        <f t="shared" si="235"/>
        <v>#VALUE!</v>
      </c>
      <c r="EF96" s="271" t="e">
        <f t="shared" si="236"/>
        <v>#VALUE!</v>
      </c>
      <c r="EG96" s="271" t="e">
        <f t="shared" si="237"/>
        <v>#VALUE!</v>
      </c>
      <c r="EH96" s="271" t="e">
        <f t="shared" si="238"/>
        <v>#VALUE!</v>
      </c>
      <c r="EI96" s="338" t="e">
        <f t="shared" si="239"/>
        <v>#VALUE!</v>
      </c>
    </row>
    <row r="97" customHeight="1" ht="16.0">
      <c r="B97" s="323" t="s">
        <v>519</v>
      </c>
      <c r="C97" s="324" t="s">
        <v>519</v>
      </c>
      <c r="D97" s="325" t="s">
        <v>519</v>
      </c>
      <c r="E97" s="326" t="s">
        <v>519</v>
      </c>
      <c r="F97" s="146"/>
      <c r="G97" s="308" t="e">
        <f>IF(AND(P97&lt;&gt;"",E97="Live",D97="Opportunity"),RANK(P97,Current_Score,1)+COUNTIF(P$12:$P97,P97)-1,"")</f>
        <v>#VALUE!</v>
      </c>
      <c r="H97" s="309" t="e">
        <f>IF(AND(P97&lt;&gt;"",E97="Live",D97="Threat"),RANK(P97,Current_Score,0)+COUNTIF(P$12:$P97,P97)-1,"")</f>
        <v>#VALUE!</v>
      </c>
      <c r="I97" s="146"/>
      <c r="J97" s="323" t="s">
        <v>520</v>
      </c>
      <c r="K97" s="327" t="s">
        <v>521</v>
      </c>
      <c r="L97" s="327" t="s">
        <v>518</v>
      </c>
      <c r="M97" s="327" t="s">
        <v>519</v>
      </c>
      <c r="N97" s="328" t="e">
        <f t="shared" si="119"/>
        <v>#NAME?</v>
      </c>
      <c r="O97" s="271" t="e">
        <f>INDEX(Scale_Names,MAX(IF(K97="",0,MATCH(K97,Scale_Names,0)),IF(L97="",0,MATCH(L97,Scale_Names,0)),IF(M97=0,0,MATCH(M97,Scale_Names,0))),0)</f>
        <v>#NAME?</v>
      </c>
      <c r="P97" s="329" t="e">
        <f>IF(OR(J97="NIL",J97="",ISERROR(O97)),"",INDEX(PIG,MATCH(J97,PIG_Likelihood_Scale,0),MATCH(O97,PIG_Impact_Scale,0))*N97)</f>
        <v>#VALUE!</v>
      </c>
      <c r="Q97" s="146"/>
      <c r="R97" s="330" t="s">
        <v>759</v>
      </c>
      <c r="S97" s="331" t="s">
        <v>760</v>
      </c>
      <c r="T97" s="331" t="s">
        <v>761</v>
      </c>
      <c r="U97" s="332" t="e">
        <f t="shared" si="125"/>
        <v>#NAME?</v>
      </c>
      <c r="V97" s="146"/>
      <c r="W97" s="333" t="s">
        <v>762</v>
      </c>
      <c r="X97" s="146"/>
      <c r="Y97" s="320" t="s">
        <v>520</v>
      </c>
      <c r="Z97" s="271" t="s">
        <v>521</v>
      </c>
      <c r="AA97" s="271" t="s">
        <v>518</v>
      </c>
      <c r="AB97" s="271" t="s">
        <v>519</v>
      </c>
      <c r="AC97" s="328" t="e">
        <f t="shared" si="131"/>
        <v>#NAME?</v>
      </c>
      <c r="AD97" s="271" t="e">
        <f>INDEX(Scale_Names,MAX(IF(Z97="",0,MATCH(Z97,Scale_Names,0)),IF(AA97="",0,MATCH(AA97,Scale_Names,0)),IF(AB97=0,0,MATCH(AB97,Scale_Names,0))),0)</f>
        <v>#NAME?</v>
      </c>
      <c r="AE97" s="334" t="e">
        <f>IF(OR(Y97="NIL",ISERROR(AD97)),"",INDEX(PIG,MATCH(Y97,PIG_Likelihood_Scale,0),MATCH(AD97,PIG_Impact_Scale,0))*AC97)</f>
        <v>#VALUE!</v>
      </c>
      <c r="AF97" s="146"/>
      <c r="AG97" s="335" t="s">
        <v>759</v>
      </c>
      <c r="AH97" s="269" t="s">
        <v>760</v>
      </c>
      <c r="AI97" s="269" t="s">
        <v>761</v>
      </c>
      <c r="AJ97" s="336" t="e">
        <f t="shared" si="137"/>
        <v>#NAME?</v>
      </c>
      <c r="AK97" s="146"/>
      <c r="AL97" s="320" t="e">
        <f>IF(OR(J97="NIL",ISERROR(O97),E97&lt;&gt;Live),"",INDEX(Unique_PIG,MATCH(J97,PIG_Likelihood_Scale,0),MATCH(O97,PIG_Impact_Scale,0))*N97)</f>
        <v>#VALUE!</v>
      </c>
      <c r="AM97" s="271" t="e">
        <f t="shared" si="139"/>
        <v>#VALUE!</v>
      </c>
      <c r="AN97" s="271" t="e">
        <f t="shared" si="140"/>
        <v>#VALUE!</v>
      </c>
      <c r="AO97" s="271" t="e">
        <f t="shared" si="141"/>
        <v>#VALUE!</v>
      </c>
      <c r="AP97" s="271" t="e">
        <f t="shared" si="142"/>
        <v>#VALUE!</v>
      </c>
      <c r="AQ97" s="271" t="e">
        <f t="shared" si="143"/>
        <v>#VALUE!</v>
      </c>
      <c r="AR97" s="271" t="e">
        <f t="shared" si="144"/>
        <v>#VALUE!</v>
      </c>
      <c r="AS97" s="271" t="e">
        <f t="shared" si="145"/>
        <v>#VALUE!</v>
      </c>
      <c r="AT97" s="271" t="e">
        <f t="shared" si="146"/>
        <v>#VALUE!</v>
      </c>
      <c r="AU97" s="271" t="e">
        <f t="shared" si="147"/>
        <v>#VALUE!</v>
      </c>
      <c r="AV97" s="271" t="e">
        <f t="shared" si="148"/>
        <v>#VALUE!</v>
      </c>
      <c r="AW97" s="271" t="e">
        <f t="shared" si="149"/>
        <v>#VALUE!</v>
      </c>
      <c r="AX97" s="271" t="e">
        <f t="shared" si="150"/>
        <v>#VALUE!</v>
      </c>
      <c r="AY97" s="271" t="e">
        <f t="shared" si="151"/>
        <v>#VALUE!</v>
      </c>
      <c r="AZ97" s="271" t="e">
        <f t="shared" si="152"/>
        <v>#VALUE!</v>
      </c>
      <c r="BA97" s="271" t="e">
        <f t="shared" si="153"/>
        <v>#VALUE!</v>
      </c>
      <c r="BB97" s="271" t="e">
        <f t="shared" si="154"/>
        <v>#VALUE!</v>
      </c>
      <c r="BC97" s="271" t="e">
        <f t="shared" si="155"/>
        <v>#VALUE!</v>
      </c>
      <c r="BD97" s="271" t="e">
        <f t="shared" si="156"/>
        <v>#VALUE!</v>
      </c>
      <c r="BE97" s="271" t="e">
        <f t="shared" si="157"/>
        <v>#VALUE!</v>
      </c>
      <c r="BF97" s="271" t="e">
        <f t="shared" si="158"/>
        <v>#VALUE!</v>
      </c>
      <c r="BG97" s="271" t="e">
        <f t="shared" si="159"/>
        <v>#VALUE!</v>
      </c>
      <c r="BH97" s="271" t="e">
        <f t="shared" si="160"/>
        <v>#VALUE!</v>
      </c>
      <c r="BI97" s="271" t="e">
        <f t="shared" si="161"/>
        <v>#VALUE!</v>
      </c>
      <c r="BJ97" s="271" t="e">
        <f t="shared" si="162"/>
        <v>#VALUE!</v>
      </c>
      <c r="BK97" s="271" t="e">
        <f t="shared" si="163"/>
        <v>#VALUE!</v>
      </c>
      <c r="BL97" s="271" t="e">
        <f t="shared" si="164"/>
        <v>#VALUE!</v>
      </c>
      <c r="BM97" s="271" t="e">
        <f t="shared" si="165"/>
        <v>#VALUE!</v>
      </c>
      <c r="BN97" s="271" t="e">
        <f t="shared" si="166"/>
        <v>#VALUE!</v>
      </c>
      <c r="BO97" s="271" t="e">
        <f t="shared" si="167"/>
        <v>#VALUE!</v>
      </c>
      <c r="BP97" s="271" t="e">
        <f t="shared" si="168"/>
        <v>#VALUE!</v>
      </c>
      <c r="BQ97" s="271" t="e">
        <f t="shared" si="169"/>
        <v>#VALUE!</v>
      </c>
      <c r="BR97" s="271" t="e">
        <f t="shared" si="170"/>
        <v>#VALUE!</v>
      </c>
      <c r="BS97" s="271" t="e">
        <f t="shared" si="171"/>
        <v>#VALUE!</v>
      </c>
      <c r="BT97" s="271" t="e">
        <f t="shared" si="172"/>
        <v>#VALUE!</v>
      </c>
      <c r="BU97" s="271" t="e">
        <f t="shared" si="173"/>
        <v>#VALUE!</v>
      </c>
      <c r="BV97" s="271" t="e">
        <f t="shared" si="174"/>
        <v>#VALUE!</v>
      </c>
      <c r="BW97" s="271" t="e">
        <f t="shared" si="175"/>
        <v>#VALUE!</v>
      </c>
      <c r="BX97" s="271" t="e">
        <f t="shared" si="176"/>
        <v>#VALUE!</v>
      </c>
      <c r="BY97" s="271" t="e">
        <f t="shared" si="177"/>
        <v>#VALUE!</v>
      </c>
      <c r="BZ97" s="271" t="e">
        <f t="shared" si="178"/>
        <v>#VALUE!</v>
      </c>
      <c r="CA97" s="271" t="e">
        <f t="shared" si="179"/>
        <v>#VALUE!</v>
      </c>
      <c r="CB97" s="271" t="e">
        <f t="shared" si="180"/>
        <v>#VALUE!</v>
      </c>
      <c r="CC97" s="271" t="e">
        <f t="shared" si="181"/>
        <v>#VALUE!</v>
      </c>
      <c r="CD97" s="271" t="e">
        <f t="shared" si="182"/>
        <v>#VALUE!</v>
      </c>
      <c r="CE97" s="271" t="e">
        <f t="shared" si="183"/>
        <v>#VALUE!</v>
      </c>
      <c r="CF97" s="271" t="e">
        <f t="shared" si="184"/>
        <v>#VALUE!</v>
      </c>
      <c r="CG97" s="271" t="e">
        <f t="shared" si="185"/>
        <v>#VALUE!</v>
      </c>
      <c r="CH97" s="271" t="e">
        <f t="shared" si="186"/>
        <v>#VALUE!</v>
      </c>
      <c r="CI97" s="271" t="e">
        <f t="shared" si="187"/>
        <v>#VALUE!</v>
      </c>
      <c r="CJ97" s="156" t="e">
        <f t="shared" si="188"/>
        <v>#VALUE!</v>
      </c>
      <c r="CK97" s="337" t="e">
        <f>IF(OR(Y97="NIL",ISERROR(AD97),E97&lt;&gt;Live),"",INDEX(Unique_PIG,MATCH(Y97,PIG_Likelihood_Scale,0),MATCH(AD97,PIG_Impact_Scale,0))*AC97)</f>
        <v>#VALUE!</v>
      </c>
      <c r="CL97" s="271" t="e">
        <f t="shared" si="190"/>
        <v>#VALUE!</v>
      </c>
      <c r="CM97" s="271" t="e">
        <f t="shared" si="191"/>
        <v>#VALUE!</v>
      </c>
      <c r="CN97" s="271" t="e">
        <f t="shared" si="192"/>
        <v>#VALUE!</v>
      </c>
      <c r="CO97" s="271" t="e">
        <f t="shared" si="193"/>
        <v>#VALUE!</v>
      </c>
      <c r="CP97" s="271" t="e">
        <f t="shared" si="194"/>
        <v>#VALUE!</v>
      </c>
      <c r="CQ97" s="271" t="e">
        <f t="shared" si="195"/>
        <v>#VALUE!</v>
      </c>
      <c r="CR97" s="271" t="e">
        <f t="shared" si="196"/>
        <v>#VALUE!</v>
      </c>
      <c r="CS97" s="271" t="e">
        <f t="shared" si="197"/>
        <v>#VALUE!</v>
      </c>
      <c r="CT97" s="271" t="e">
        <f t="shared" si="198"/>
        <v>#VALUE!</v>
      </c>
      <c r="CU97" s="271" t="e">
        <f t="shared" si="199"/>
        <v>#VALUE!</v>
      </c>
      <c r="CV97" s="271" t="e">
        <f t="shared" si="200"/>
        <v>#VALUE!</v>
      </c>
      <c r="CW97" s="271" t="e">
        <f t="shared" si="201"/>
        <v>#VALUE!</v>
      </c>
      <c r="CX97" s="271" t="e">
        <f t="shared" si="202"/>
        <v>#VALUE!</v>
      </c>
      <c r="CY97" s="271" t="e">
        <f t="shared" si="203"/>
        <v>#VALUE!</v>
      </c>
      <c r="CZ97" s="271" t="e">
        <f t="shared" si="204"/>
        <v>#VALUE!</v>
      </c>
      <c r="DA97" s="271" t="e">
        <f t="shared" si="205"/>
        <v>#VALUE!</v>
      </c>
      <c r="DB97" s="271" t="e">
        <f t="shared" si="206"/>
        <v>#VALUE!</v>
      </c>
      <c r="DC97" s="271" t="e">
        <f t="shared" si="207"/>
        <v>#VALUE!</v>
      </c>
      <c r="DD97" s="271" t="e">
        <f t="shared" si="208"/>
        <v>#VALUE!</v>
      </c>
      <c r="DE97" s="271" t="e">
        <f t="shared" si="209"/>
        <v>#VALUE!</v>
      </c>
      <c r="DF97" s="271" t="e">
        <f t="shared" si="210"/>
        <v>#VALUE!</v>
      </c>
      <c r="DG97" s="271" t="e">
        <f t="shared" si="211"/>
        <v>#VALUE!</v>
      </c>
      <c r="DH97" s="271" t="e">
        <f t="shared" si="212"/>
        <v>#VALUE!</v>
      </c>
      <c r="DI97" s="271" t="e">
        <f t="shared" si="213"/>
        <v>#VALUE!</v>
      </c>
      <c r="DJ97" s="271" t="e">
        <f t="shared" si="214"/>
        <v>#VALUE!</v>
      </c>
      <c r="DK97" s="271" t="e">
        <f t="shared" si="215"/>
        <v>#VALUE!</v>
      </c>
      <c r="DL97" s="271" t="e">
        <f t="shared" si="216"/>
        <v>#VALUE!</v>
      </c>
      <c r="DM97" s="271" t="e">
        <f t="shared" si="217"/>
        <v>#VALUE!</v>
      </c>
      <c r="DN97" s="271" t="e">
        <f t="shared" si="218"/>
        <v>#VALUE!</v>
      </c>
      <c r="DO97" s="271" t="e">
        <f t="shared" si="219"/>
        <v>#VALUE!</v>
      </c>
      <c r="DP97" s="271" t="e">
        <f t="shared" si="220"/>
        <v>#VALUE!</v>
      </c>
      <c r="DQ97" s="271" t="e">
        <f t="shared" si="221"/>
        <v>#VALUE!</v>
      </c>
      <c r="DR97" s="271" t="e">
        <f t="shared" si="222"/>
        <v>#VALUE!</v>
      </c>
      <c r="DS97" s="271" t="e">
        <f t="shared" si="223"/>
        <v>#VALUE!</v>
      </c>
      <c r="DT97" s="271" t="e">
        <f t="shared" si="224"/>
        <v>#VALUE!</v>
      </c>
      <c r="DU97" s="271" t="e">
        <f t="shared" si="225"/>
        <v>#VALUE!</v>
      </c>
      <c r="DV97" s="271" t="e">
        <f t="shared" si="226"/>
        <v>#VALUE!</v>
      </c>
      <c r="DW97" s="271" t="e">
        <f t="shared" si="227"/>
        <v>#VALUE!</v>
      </c>
      <c r="DX97" s="271" t="e">
        <f t="shared" si="228"/>
        <v>#VALUE!</v>
      </c>
      <c r="DY97" s="271" t="e">
        <f t="shared" si="229"/>
        <v>#VALUE!</v>
      </c>
      <c r="DZ97" s="271" t="e">
        <f t="shared" si="230"/>
        <v>#VALUE!</v>
      </c>
      <c r="EA97" s="271" t="e">
        <f t="shared" si="231"/>
        <v>#VALUE!</v>
      </c>
      <c r="EB97" s="271" t="e">
        <f t="shared" si="232"/>
        <v>#VALUE!</v>
      </c>
      <c r="EC97" s="271" t="e">
        <f t="shared" si="233"/>
        <v>#VALUE!</v>
      </c>
      <c r="ED97" s="271" t="e">
        <f t="shared" si="234"/>
        <v>#VALUE!</v>
      </c>
      <c r="EE97" s="271" t="e">
        <f t="shared" si="235"/>
        <v>#VALUE!</v>
      </c>
      <c r="EF97" s="271" t="e">
        <f t="shared" si="236"/>
        <v>#VALUE!</v>
      </c>
      <c r="EG97" s="271" t="e">
        <f t="shared" si="237"/>
        <v>#VALUE!</v>
      </c>
      <c r="EH97" s="271" t="e">
        <f t="shared" si="238"/>
        <v>#VALUE!</v>
      </c>
      <c r="EI97" s="338" t="e">
        <f t="shared" si="239"/>
        <v>#VALUE!</v>
      </c>
    </row>
    <row r="98" customHeight="1" ht="16.0">
      <c r="B98" s="323" t="s">
        <v>519</v>
      </c>
      <c r="C98" s="324" t="s">
        <v>519</v>
      </c>
      <c r="D98" s="325" t="s">
        <v>519</v>
      </c>
      <c r="E98" s="326" t="s">
        <v>519</v>
      </c>
      <c r="F98" s="146"/>
      <c r="G98" s="308" t="e">
        <f>IF(AND(P98&lt;&gt;"",E98="Live",D98="Opportunity"),RANK(P98,Current_Score,1)+COUNTIF(P$12:$P98,P98)-1,"")</f>
        <v>#VALUE!</v>
      </c>
      <c r="H98" s="309" t="e">
        <f>IF(AND(P98&lt;&gt;"",E98="Live",D98="Threat"),RANK(P98,Current_Score,0)+COUNTIF(P$12:$P98,P98)-1,"")</f>
        <v>#VALUE!</v>
      </c>
      <c r="I98" s="146"/>
      <c r="J98" s="323" t="s">
        <v>520</v>
      </c>
      <c r="K98" s="327" t="s">
        <v>521</v>
      </c>
      <c r="L98" s="327" t="s">
        <v>518</v>
      </c>
      <c r="M98" s="327" t="s">
        <v>519</v>
      </c>
      <c r="N98" s="328" t="e">
        <f t="shared" si="119"/>
        <v>#NAME?</v>
      </c>
      <c r="O98" s="271" t="e">
        <f>INDEX(Scale_Names,MAX(IF(K98="",0,MATCH(K98,Scale_Names,0)),IF(L98="",0,MATCH(L98,Scale_Names,0)),IF(M98=0,0,MATCH(M98,Scale_Names,0))),0)</f>
        <v>#NAME?</v>
      </c>
      <c r="P98" s="329" t="e">
        <f>IF(OR(J98="NIL",J98="",ISERROR(O98)),"",INDEX(PIG,MATCH(J98,PIG_Likelihood_Scale,0),MATCH(O98,PIG_Impact_Scale,0))*N98)</f>
        <v>#VALUE!</v>
      </c>
      <c r="Q98" s="146"/>
      <c r="R98" s="330" t="s">
        <v>763</v>
      </c>
      <c r="S98" s="331" t="s">
        <v>764</v>
      </c>
      <c r="T98" s="331" t="s">
        <v>765</v>
      </c>
      <c r="U98" s="332" t="e">
        <f t="shared" si="125"/>
        <v>#NAME?</v>
      </c>
      <c r="V98" s="146"/>
      <c r="W98" s="333" t="s">
        <v>766</v>
      </c>
      <c r="X98" s="146"/>
      <c r="Y98" s="320" t="s">
        <v>520</v>
      </c>
      <c r="Z98" s="271" t="s">
        <v>521</v>
      </c>
      <c r="AA98" s="271" t="s">
        <v>518</v>
      </c>
      <c r="AB98" s="271" t="s">
        <v>519</v>
      </c>
      <c r="AC98" s="328" t="e">
        <f t="shared" si="131"/>
        <v>#NAME?</v>
      </c>
      <c r="AD98" s="271" t="e">
        <f>INDEX(Scale_Names,MAX(IF(Z98="",0,MATCH(Z98,Scale_Names,0)),IF(AA98="",0,MATCH(AA98,Scale_Names,0)),IF(AB98=0,0,MATCH(AB98,Scale_Names,0))),0)</f>
        <v>#NAME?</v>
      </c>
      <c r="AE98" s="334" t="e">
        <f>IF(OR(Y98="NIL",ISERROR(AD98)),"",INDEX(PIG,MATCH(Y98,PIG_Likelihood_Scale,0),MATCH(AD98,PIG_Impact_Scale,0))*AC98)</f>
        <v>#VALUE!</v>
      </c>
      <c r="AF98" s="146"/>
      <c r="AG98" s="335" t="s">
        <v>763</v>
      </c>
      <c r="AH98" s="269" t="s">
        <v>764</v>
      </c>
      <c r="AI98" s="269" t="s">
        <v>765</v>
      </c>
      <c r="AJ98" s="336" t="e">
        <f t="shared" si="137"/>
        <v>#NAME?</v>
      </c>
      <c r="AK98" s="146"/>
      <c r="AL98" s="320" t="e">
        <f>IF(OR(J98="NIL",ISERROR(O98),E98&lt;&gt;Live),"",INDEX(Unique_PIG,MATCH(J98,PIG_Likelihood_Scale,0),MATCH(O98,PIG_Impact_Scale,0))*N98)</f>
        <v>#VALUE!</v>
      </c>
      <c r="AM98" s="271" t="e">
        <f t="shared" si="139"/>
        <v>#VALUE!</v>
      </c>
      <c r="AN98" s="271" t="e">
        <f t="shared" si="140"/>
        <v>#VALUE!</v>
      </c>
      <c r="AO98" s="271" t="e">
        <f t="shared" si="141"/>
        <v>#VALUE!</v>
      </c>
      <c r="AP98" s="271" t="e">
        <f t="shared" si="142"/>
        <v>#VALUE!</v>
      </c>
      <c r="AQ98" s="271" t="e">
        <f t="shared" si="143"/>
        <v>#VALUE!</v>
      </c>
      <c r="AR98" s="271" t="e">
        <f t="shared" si="144"/>
        <v>#VALUE!</v>
      </c>
      <c r="AS98" s="271" t="e">
        <f t="shared" si="145"/>
        <v>#VALUE!</v>
      </c>
      <c r="AT98" s="271" t="e">
        <f t="shared" si="146"/>
        <v>#VALUE!</v>
      </c>
      <c r="AU98" s="271" t="e">
        <f t="shared" si="147"/>
        <v>#VALUE!</v>
      </c>
      <c r="AV98" s="271" t="e">
        <f t="shared" si="148"/>
        <v>#VALUE!</v>
      </c>
      <c r="AW98" s="271" t="e">
        <f t="shared" si="149"/>
        <v>#VALUE!</v>
      </c>
      <c r="AX98" s="271" t="e">
        <f t="shared" si="150"/>
        <v>#VALUE!</v>
      </c>
      <c r="AY98" s="271" t="e">
        <f t="shared" si="151"/>
        <v>#VALUE!</v>
      </c>
      <c r="AZ98" s="271" t="e">
        <f t="shared" si="152"/>
        <v>#VALUE!</v>
      </c>
      <c r="BA98" s="271" t="e">
        <f t="shared" si="153"/>
        <v>#VALUE!</v>
      </c>
      <c r="BB98" s="271" t="e">
        <f t="shared" si="154"/>
        <v>#VALUE!</v>
      </c>
      <c r="BC98" s="271" t="e">
        <f t="shared" si="155"/>
        <v>#VALUE!</v>
      </c>
      <c r="BD98" s="271" t="e">
        <f t="shared" si="156"/>
        <v>#VALUE!</v>
      </c>
      <c r="BE98" s="271" t="e">
        <f t="shared" si="157"/>
        <v>#VALUE!</v>
      </c>
      <c r="BF98" s="271" t="e">
        <f t="shared" si="158"/>
        <v>#VALUE!</v>
      </c>
      <c r="BG98" s="271" t="e">
        <f t="shared" si="159"/>
        <v>#VALUE!</v>
      </c>
      <c r="BH98" s="271" t="e">
        <f t="shared" si="160"/>
        <v>#VALUE!</v>
      </c>
      <c r="BI98" s="271" t="e">
        <f t="shared" si="161"/>
        <v>#VALUE!</v>
      </c>
      <c r="BJ98" s="271" t="e">
        <f t="shared" si="162"/>
        <v>#VALUE!</v>
      </c>
      <c r="BK98" s="271" t="e">
        <f t="shared" si="163"/>
        <v>#VALUE!</v>
      </c>
      <c r="BL98" s="271" t="e">
        <f t="shared" si="164"/>
        <v>#VALUE!</v>
      </c>
      <c r="BM98" s="271" t="e">
        <f t="shared" si="165"/>
        <v>#VALUE!</v>
      </c>
      <c r="BN98" s="271" t="e">
        <f t="shared" si="166"/>
        <v>#VALUE!</v>
      </c>
      <c r="BO98" s="271" t="e">
        <f t="shared" si="167"/>
        <v>#VALUE!</v>
      </c>
      <c r="BP98" s="271" t="e">
        <f t="shared" si="168"/>
        <v>#VALUE!</v>
      </c>
      <c r="BQ98" s="271" t="e">
        <f t="shared" si="169"/>
        <v>#VALUE!</v>
      </c>
      <c r="BR98" s="271" t="e">
        <f t="shared" si="170"/>
        <v>#VALUE!</v>
      </c>
      <c r="BS98" s="271" t="e">
        <f t="shared" si="171"/>
        <v>#VALUE!</v>
      </c>
      <c r="BT98" s="271" t="e">
        <f t="shared" si="172"/>
        <v>#VALUE!</v>
      </c>
      <c r="BU98" s="271" t="e">
        <f t="shared" si="173"/>
        <v>#VALUE!</v>
      </c>
      <c r="BV98" s="271" t="e">
        <f t="shared" si="174"/>
        <v>#VALUE!</v>
      </c>
      <c r="BW98" s="271" t="e">
        <f t="shared" si="175"/>
        <v>#VALUE!</v>
      </c>
      <c r="BX98" s="271" t="e">
        <f t="shared" si="176"/>
        <v>#VALUE!</v>
      </c>
      <c r="BY98" s="271" t="e">
        <f t="shared" si="177"/>
        <v>#VALUE!</v>
      </c>
      <c r="BZ98" s="271" t="e">
        <f t="shared" si="178"/>
        <v>#VALUE!</v>
      </c>
      <c r="CA98" s="271" t="e">
        <f t="shared" si="179"/>
        <v>#VALUE!</v>
      </c>
      <c r="CB98" s="271" t="e">
        <f t="shared" si="180"/>
        <v>#VALUE!</v>
      </c>
      <c r="CC98" s="271" t="e">
        <f t="shared" si="181"/>
        <v>#VALUE!</v>
      </c>
      <c r="CD98" s="271" t="e">
        <f t="shared" si="182"/>
        <v>#VALUE!</v>
      </c>
      <c r="CE98" s="271" t="e">
        <f t="shared" si="183"/>
        <v>#VALUE!</v>
      </c>
      <c r="CF98" s="271" t="e">
        <f t="shared" si="184"/>
        <v>#VALUE!</v>
      </c>
      <c r="CG98" s="271" t="e">
        <f t="shared" si="185"/>
        <v>#VALUE!</v>
      </c>
      <c r="CH98" s="271" t="e">
        <f t="shared" si="186"/>
        <v>#VALUE!</v>
      </c>
      <c r="CI98" s="271" t="e">
        <f t="shared" si="187"/>
        <v>#VALUE!</v>
      </c>
      <c r="CJ98" s="156" t="e">
        <f t="shared" si="188"/>
        <v>#VALUE!</v>
      </c>
      <c r="CK98" s="337" t="e">
        <f>IF(OR(Y98="NIL",ISERROR(AD98),E98&lt;&gt;Live),"",INDEX(Unique_PIG,MATCH(Y98,PIG_Likelihood_Scale,0),MATCH(AD98,PIG_Impact_Scale,0))*AC98)</f>
        <v>#VALUE!</v>
      </c>
      <c r="CL98" s="271" t="e">
        <f t="shared" si="190"/>
        <v>#VALUE!</v>
      </c>
      <c r="CM98" s="271" t="e">
        <f t="shared" si="191"/>
        <v>#VALUE!</v>
      </c>
      <c r="CN98" s="271" t="e">
        <f t="shared" si="192"/>
        <v>#VALUE!</v>
      </c>
      <c r="CO98" s="271" t="e">
        <f t="shared" si="193"/>
        <v>#VALUE!</v>
      </c>
      <c r="CP98" s="271" t="e">
        <f t="shared" si="194"/>
        <v>#VALUE!</v>
      </c>
      <c r="CQ98" s="271" t="e">
        <f t="shared" si="195"/>
        <v>#VALUE!</v>
      </c>
      <c r="CR98" s="271" t="e">
        <f t="shared" si="196"/>
        <v>#VALUE!</v>
      </c>
      <c r="CS98" s="271" t="e">
        <f t="shared" si="197"/>
        <v>#VALUE!</v>
      </c>
      <c r="CT98" s="271" t="e">
        <f t="shared" si="198"/>
        <v>#VALUE!</v>
      </c>
      <c r="CU98" s="271" t="e">
        <f t="shared" si="199"/>
        <v>#VALUE!</v>
      </c>
      <c r="CV98" s="271" t="e">
        <f t="shared" si="200"/>
        <v>#VALUE!</v>
      </c>
      <c r="CW98" s="271" t="e">
        <f t="shared" si="201"/>
        <v>#VALUE!</v>
      </c>
      <c r="CX98" s="271" t="e">
        <f t="shared" si="202"/>
        <v>#VALUE!</v>
      </c>
      <c r="CY98" s="271" t="e">
        <f t="shared" si="203"/>
        <v>#VALUE!</v>
      </c>
      <c r="CZ98" s="271" t="e">
        <f t="shared" si="204"/>
        <v>#VALUE!</v>
      </c>
      <c r="DA98" s="271" t="e">
        <f t="shared" si="205"/>
        <v>#VALUE!</v>
      </c>
      <c r="DB98" s="271" t="e">
        <f t="shared" si="206"/>
        <v>#VALUE!</v>
      </c>
      <c r="DC98" s="271" t="e">
        <f t="shared" si="207"/>
        <v>#VALUE!</v>
      </c>
      <c r="DD98" s="271" t="e">
        <f t="shared" si="208"/>
        <v>#VALUE!</v>
      </c>
      <c r="DE98" s="271" t="e">
        <f t="shared" si="209"/>
        <v>#VALUE!</v>
      </c>
      <c r="DF98" s="271" t="e">
        <f t="shared" si="210"/>
        <v>#VALUE!</v>
      </c>
      <c r="DG98" s="271" t="e">
        <f t="shared" si="211"/>
        <v>#VALUE!</v>
      </c>
      <c r="DH98" s="271" t="e">
        <f t="shared" si="212"/>
        <v>#VALUE!</v>
      </c>
      <c r="DI98" s="271" t="e">
        <f t="shared" si="213"/>
        <v>#VALUE!</v>
      </c>
      <c r="DJ98" s="271" t="e">
        <f t="shared" si="214"/>
        <v>#VALUE!</v>
      </c>
      <c r="DK98" s="271" t="e">
        <f t="shared" si="215"/>
        <v>#VALUE!</v>
      </c>
      <c r="DL98" s="271" t="e">
        <f t="shared" si="216"/>
        <v>#VALUE!</v>
      </c>
      <c r="DM98" s="271" t="e">
        <f t="shared" si="217"/>
        <v>#VALUE!</v>
      </c>
      <c r="DN98" s="271" t="e">
        <f t="shared" si="218"/>
        <v>#VALUE!</v>
      </c>
      <c r="DO98" s="271" t="e">
        <f t="shared" si="219"/>
        <v>#VALUE!</v>
      </c>
      <c r="DP98" s="271" t="e">
        <f t="shared" si="220"/>
        <v>#VALUE!</v>
      </c>
      <c r="DQ98" s="271" t="e">
        <f t="shared" si="221"/>
        <v>#VALUE!</v>
      </c>
      <c r="DR98" s="271" t="e">
        <f t="shared" si="222"/>
        <v>#VALUE!</v>
      </c>
      <c r="DS98" s="271" t="e">
        <f t="shared" si="223"/>
        <v>#VALUE!</v>
      </c>
      <c r="DT98" s="271" t="e">
        <f t="shared" si="224"/>
        <v>#VALUE!</v>
      </c>
      <c r="DU98" s="271" t="e">
        <f t="shared" si="225"/>
        <v>#VALUE!</v>
      </c>
      <c r="DV98" s="271" t="e">
        <f t="shared" si="226"/>
        <v>#VALUE!</v>
      </c>
      <c r="DW98" s="271" t="e">
        <f t="shared" si="227"/>
        <v>#VALUE!</v>
      </c>
      <c r="DX98" s="271" t="e">
        <f t="shared" si="228"/>
        <v>#VALUE!</v>
      </c>
      <c r="DY98" s="271" t="e">
        <f t="shared" si="229"/>
        <v>#VALUE!</v>
      </c>
      <c r="DZ98" s="271" t="e">
        <f t="shared" si="230"/>
        <v>#VALUE!</v>
      </c>
      <c r="EA98" s="271" t="e">
        <f t="shared" si="231"/>
        <v>#VALUE!</v>
      </c>
      <c r="EB98" s="271" t="e">
        <f t="shared" si="232"/>
        <v>#VALUE!</v>
      </c>
      <c r="EC98" s="271" t="e">
        <f t="shared" si="233"/>
        <v>#VALUE!</v>
      </c>
      <c r="ED98" s="271" t="e">
        <f t="shared" si="234"/>
        <v>#VALUE!</v>
      </c>
      <c r="EE98" s="271" t="e">
        <f t="shared" si="235"/>
        <v>#VALUE!</v>
      </c>
      <c r="EF98" s="271" t="e">
        <f t="shared" si="236"/>
        <v>#VALUE!</v>
      </c>
      <c r="EG98" s="271" t="e">
        <f t="shared" si="237"/>
        <v>#VALUE!</v>
      </c>
      <c r="EH98" s="271" t="e">
        <f t="shared" si="238"/>
        <v>#VALUE!</v>
      </c>
      <c r="EI98" s="338" t="e">
        <f t="shared" si="239"/>
        <v>#VALUE!</v>
      </c>
    </row>
    <row r="99" customHeight="1" ht="16.0">
      <c r="B99" s="323" t="s">
        <v>519</v>
      </c>
      <c r="C99" s="324" t="s">
        <v>519</v>
      </c>
      <c r="D99" s="325" t="s">
        <v>519</v>
      </c>
      <c r="E99" s="326" t="s">
        <v>519</v>
      </c>
      <c r="F99" s="146"/>
      <c r="G99" s="308" t="e">
        <f>IF(AND(P99&lt;&gt;"",E99="Live",D99="Opportunity"),RANK(P99,Current_Score,1)+COUNTIF(P$12:$P99,P99)-1,"")</f>
        <v>#VALUE!</v>
      </c>
      <c r="H99" s="309" t="e">
        <f>IF(AND(P99&lt;&gt;"",E99="Live",D99="Threat"),RANK(P99,Current_Score,0)+COUNTIF(P$12:$P99,P99)-1,"")</f>
        <v>#VALUE!</v>
      </c>
      <c r="I99" s="146"/>
      <c r="J99" s="323" t="s">
        <v>520</v>
      </c>
      <c r="K99" s="327" t="s">
        <v>521</v>
      </c>
      <c r="L99" s="327" t="s">
        <v>518</v>
      </c>
      <c r="M99" s="327" t="s">
        <v>519</v>
      </c>
      <c r="N99" s="328" t="e">
        <f t="shared" si="119"/>
        <v>#NAME?</v>
      </c>
      <c r="O99" s="271" t="e">
        <f>INDEX(Scale_Names,MAX(IF(K99="",0,MATCH(K99,Scale_Names,0)),IF(L99="",0,MATCH(L99,Scale_Names,0)),IF(M99=0,0,MATCH(M99,Scale_Names,0))),0)</f>
        <v>#NAME?</v>
      </c>
      <c r="P99" s="329" t="e">
        <f>IF(OR(J99="NIL",J99="",ISERROR(O99)),"",INDEX(PIG,MATCH(J99,PIG_Likelihood_Scale,0),MATCH(O99,PIG_Impact_Scale,0))*N99)</f>
        <v>#VALUE!</v>
      </c>
      <c r="Q99" s="146"/>
      <c r="R99" s="330" t="s">
        <v>767</v>
      </c>
      <c r="S99" s="331" t="s">
        <v>768</v>
      </c>
      <c r="T99" s="331" t="s">
        <v>769</v>
      </c>
      <c r="U99" s="332" t="e">
        <f t="shared" si="125"/>
        <v>#NAME?</v>
      </c>
      <c r="V99" s="146"/>
      <c r="W99" s="333" t="s">
        <v>770</v>
      </c>
      <c r="X99" s="146"/>
      <c r="Y99" s="320" t="s">
        <v>520</v>
      </c>
      <c r="Z99" s="271" t="s">
        <v>521</v>
      </c>
      <c r="AA99" s="271" t="s">
        <v>518</v>
      </c>
      <c r="AB99" s="271" t="s">
        <v>519</v>
      </c>
      <c r="AC99" s="328" t="e">
        <f t="shared" si="131"/>
        <v>#NAME?</v>
      </c>
      <c r="AD99" s="271" t="e">
        <f>INDEX(Scale_Names,MAX(IF(Z99="",0,MATCH(Z99,Scale_Names,0)),IF(AA99="",0,MATCH(AA99,Scale_Names,0)),IF(AB99=0,0,MATCH(AB99,Scale_Names,0))),0)</f>
        <v>#NAME?</v>
      </c>
      <c r="AE99" s="334" t="e">
        <f>IF(OR(Y99="NIL",ISERROR(AD99)),"",INDEX(PIG,MATCH(Y99,PIG_Likelihood_Scale,0),MATCH(AD99,PIG_Impact_Scale,0))*AC99)</f>
        <v>#VALUE!</v>
      </c>
      <c r="AF99" s="146"/>
      <c r="AG99" s="335" t="s">
        <v>767</v>
      </c>
      <c r="AH99" s="269" t="s">
        <v>768</v>
      </c>
      <c r="AI99" s="269" t="s">
        <v>769</v>
      </c>
      <c r="AJ99" s="336" t="e">
        <f t="shared" si="137"/>
        <v>#NAME?</v>
      </c>
      <c r="AK99" s="146"/>
      <c r="AL99" s="320" t="e">
        <f>IF(OR(J99="NIL",ISERROR(O99),E99&lt;&gt;Live),"",INDEX(Unique_PIG,MATCH(J99,PIG_Likelihood_Scale,0),MATCH(O99,PIG_Impact_Scale,0))*N99)</f>
        <v>#VALUE!</v>
      </c>
      <c r="AM99" s="271" t="e">
        <f t="shared" si="139"/>
        <v>#VALUE!</v>
      </c>
      <c r="AN99" s="271" t="e">
        <f t="shared" si="140"/>
        <v>#VALUE!</v>
      </c>
      <c r="AO99" s="271" t="e">
        <f t="shared" si="141"/>
        <v>#VALUE!</v>
      </c>
      <c r="AP99" s="271" t="e">
        <f t="shared" si="142"/>
        <v>#VALUE!</v>
      </c>
      <c r="AQ99" s="271" t="e">
        <f t="shared" si="143"/>
        <v>#VALUE!</v>
      </c>
      <c r="AR99" s="271" t="e">
        <f t="shared" si="144"/>
        <v>#VALUE!</v>
      </c>
      <c r="AS99" s="271" t="e">
        <f t="shared" si="145"/>
        <v>#VALUE!</v>
      </c>
      <c r="AT99" s="271" t="e">
        <f t="shared" si="146"/>
        <v>#VALUE!</v>
      </c>
      <c r="AU99" s="271" t="e">
        <f t="shared" si="147"/>
        <v>#VALUE!</v>
      </c>
      <c r="AV99" s="271" t="e">
        <f t="shared" si="148"/>
        <v>#VALUE!</v>
      </c>
      <c r="AW99" s="271" t="e">
        <f t="shared" si="149"/>
        <v>#VALUE!</v>
      </c>
      <c r="AX99" s="271" t="e">
        <f t="shared" si="150"/>
        <v>#VALUE!</v>
      </c>
      <c r="AY99" s="271" t="e">
        <f t="shared" si="151"/>
        <v>#VALUE!</v>
      </c>
      <c r="AZ99" s="271" t="e">
        <f t="shared" si="152"/>
        <v>#VALUE!</v>
      </c>
      <c r="BA99" s="271" t="e">
        <f t="shared" si="153"/>
        <v>#VALUE!</v>
      </c>
      <c r="BB99" s="271" t="e">
        <f t="shared" si="154"/>
        <v>#VALUE!</v>
      </c>
      <c r="BC99" s="271" t="e">
        <f t="shared" si="155"/>
        <v>#VALUE!</v>
      </c>
      <c r="BD99" s="271" t="e">
        <f t="shared" si="156"/>
        <v>#VALUE!</v>
      </c>
      <c r="BE99" s="271" t="e">
        <f t="shared" si="157"/>
        <v>#VALUE!</v>
      </c>
      <c r="BF99" s="271" t="e">
        <f t="shared" si="158"/>
        <v>#VALUE!</v>
      </c>
      <c r="BG99" s="271" t="e">
        <f t="shared" si="159"/>
        <v>#VALUE!</v>
      </c>
      <c r="BH99" s="271" t="e">
        <f t="shared" si="160"/>
        <v>#VALUE!</v>
      </c>
      <c r="BI99" s="271" t="e">
        <f t="shared" si="161"/>
        <v>#VALUE!</v>
      </c>
      <c r="BJ99" s="271" t="e">
        <f t="shared" si="162"/>
        <v>#VALUE!</v>
      </c>
      <c r="BK99" s="271" t="e">
        <f t="shared" si="163"/>
        <v>#VALUE!</v>
      </c>
      <c r="BL99" s="271" t="e">
        <f t="shared" si="164"/>
        <v>#VALUE!</v>
      </c>
      <c r="BM99" s="271" t="e">
        <f t="shared" si="165"/>
        <v>#VALUE!</v>
      </c>
      <c r="BN99" s="271" t="e">
        <f t="shared" si="166"/>
        <v>#VALUE!</v>
      </c>
      <c r="BO99" s="271" t="e">
        <f t="shared" si="167"/>
        <v>#VALUE!</v>
      </c>
      <c r="BP99" s="271" t="e">
        <f t="shared" si="168"/>
        <v>#VALUE!</v>
      </c>
      <c r="BQ99" s="271" t="e">
        <f t="shared" si="169"/>
        <v>#VALUE!</v>
      </c>
      <c r="BR99" s="271" t="e">
        <f t="shared" si="170"/>
        <v>#VALUE!</v>
      </c>
      <c r="BS99" s="271" t="e">
        <f t="shared" si="171"/>
        <v>#VALUE!</v>
      </c>
      <c r="BT99" s="271" t="e">
        <f t="shared" si="172"/>
        <v>#VALUE!</v>
      </c>
      <c r="BU99" s="271" t="e">
        <f t="shared" si="173"/>
        <v>#VALUE!</v>
      </c>
      <c r="BV99" s="271" t="e">
        <f t="shared" si="174"/>
        <v>#VALUE!</v>
      </c>
      <c r="BW99" s="271" t="e">
        <f t="shared" si="175"/>
        <v>#VALUE!</v>
      </c>
      <c r="BX99" s="271" t="e">
        <f t="shared" si="176"/>
        <v>#VALUE!</v>
      </c>
      <c r="BY99" s="271" t="e">
        <f t="shared" si="177"/>
        <v>#VALUE!</v>
      </c>
      <c r="BZ99" s="271" t="e">
        <f t="shared" si="178"/>
        <v>#VALUE!</v>
      </c>
      <c r="CA99" s="271" t="e">
        <f t="shared" si="179"/>
        <v>#VALUE!</v>
      </c>
      <c r="CB99" s="271" t="e">
        <f t="shared" si="180"/>
        <v>#VALUE!</v>
      </c>
      <c r="CC99" s="271" t="e">
        <f t="shared" si="181"/>
        <v>#VALUE!</v>
      </c>
      <c r="CD99" s="271" t="e">
        <f t="shared" si="182"/>
        <v>#VALUE!</v>
      </c>
      <c r="CE99" s="271" t="e">
        <f t="shared" si="183"/>
        <v>#VALUE!</v>
      </c>
      <c r="CF99" s="271" t="e">
        <f t="shared" si="184"/>
        <v>#VALUE!</v>
      </c>
      <c r="CG99" s="271" t="e">
        <f t="shared" si="185"/>
        <v>#VALUE!</v>
      </c>
      <c r="CH99" s="271" t="e">
        <f t="shared" si="186"/>
        <v>#VALUE!</v>
      </c>
      <c r="CI99" s="271" t="e">
        <f t="shared" si="187"/>
        <v>#VALUE!</v>
      </c>
      <c r="CJ99" s="156" t="e">
        <f t="shared" si="188"/>
        <v>#VALUE!</v>
      </c>
      <c r="CK99" s="337" t="e">
        <f>IF(OR(Y99="NIL",ISERROR(AD99),E99&lt;&gt;Live),"",INDEX(Unique_PIG,MATCH(Y99,PIG_Likelihood_Scale,0),MATCH(AD99,PIG_Impact_Scale,0))*AC99)</f>
        <v>#VALUE!</v>
      </c>
      <c r="CL99" s="271" t="e">
        <f t="shared" si="190"/>
        <v>#VALUE!</v>
      </c>
      <c r="CM99" s="271" t="e">
        <f t="shared" si="191"/>
        <v>#VALUE!</v>
      </c>
      <c r="CN99" s="271" t="e">
        <f t="shared" si="192"/>
        <v>#VALUE!</v>
      </c>
      <c r="CO99" s="271" t="e">
        <f t="shared" si="193"/>
        <v>#VALUE!</v>
      </c>
      <c r="CP99" s="271" t="e">
        <f t="shared" si="194"/>
        <v>#VALUE!</v>
      </c>
      <c r="CQ99" s="271" t="e">
        <f t="shared" si="195"/>
        <v>#VALUE!</v>
      </c>
      <c r="CR99" s="271" t="e">
        <f t="shared" si="196"/>
        <v>#VALUE!</v>
      </c>
      <c r="CS99" s="271" t="e">
        <f t="shared" si="197"/>
        <v>#VALUE!</v>
      </c>
      <c r="CT99" s="271" t="e">
        <f t="shared" si="198"/>
        <v>#VALUE!</v>
      </c>
      <c r="CU99" s="271" t="e">
        <f t="shared" si="199"/>
        <v>#VALUE!</v>
      </c>
      <c r="CV99" s="271" t="e">
        <f t="shared" si="200"/>
        <v>#VALUE!</v>
      </c>
      <c r="CW99" s="271" t="e">
        <f t="shared" si="201"/>
        <v>#VALUE!</v>
      </c>
      <c r="CX99" s="271" t="e">
        <f t="shared" si="202"/>
        <v>#VALUE!</v>
      </c>
      <c r="CY99" s="271" t="e">
        <f t="shared" si="203"/>
        <v>#VALUE!</v>
      </c>
      <c r="CZ99" s="271" t="e">
        <f t="shared" si="204"/>
        <v>#VALUE!</v>
      </c>
      <c r="DA99" s="271" t="e">
        <f t="shared" si="205"/>
        <v>#VALUE!</v>
      </c>
      <c r="DB99" s="271" t="e">
        <f t="shared" si="206"/>
        <v>#VALUE!</v>
      </c>
      <c r="DC99" s="271" t="e">
        <f t="shared" si="207"/>
        <v>#VALUE!</v>
      </c>
      <c r="DD99" s="271" t="e">
        <f t="shared" si="208"/>
        <v>#VALUE!</v>
      </c>
      <c r="DE99" s="271" t="e">
        <f t="shared" si="209"/>
        <v>#VALUE!</v>
      </c>
      <c r="DF99" s="271" t="e">
        <f t="shared" si="210"/>
        <v>#VALUE!</v>
      </c>
      <c r="DG99" s="271" t="e">
        <f t="shared" si="211"/>
        <v>#VALUE!</v>
      </c>
      <c r="DH99" s="271" t="e">
        <f t="shared" si="212"/>
        <v>#VALUE!</v>
      </c>
      <c r="DI99" s="271" t="e">
        <f t="shared" si="213"/>
        <v>#VALUE!</v>
      </c>
      <c r="DJ99" s="271" t="e">
        <f t="shared" si="214"/>
        <v>#VALUE!</v>
      </c>
      <c r="DK99" s="271" t="e">
        <f t="shared" si="215"/>
        <v>#VALUE!</v>
      </c>
      <c r="DL99" s="271" t="e">
        <f t="shared" si="216"/>
        <v>#VALUE!</v>
      </c>
      <c r="DM99" s="271" t="e">
        <f t="shared" si="217"/>
        <v>#VALUE!</v>
      </c>
      <c r="DN99" s="271" t="e">
        <f t="shared" si="218"/>
        <v>#VALUE!</v>
      </c>
      <c r="DO99" s="271" t="e">
        <f t="shared" si="219"/>
        <v>#VALUE!</v>
      </c>
      <c r="DP99" s="271" t="e">
        <f t="shared" si="220"/>
        <v>#VALUE!</v>
      </c>
      <c r="DQ99" s="271" t="e">
        <f t="shared" si="221"/>
        <v>#VALUE!</v>
      </c>
      <c r="DR99" s="271" t="e">
        <f t="shared" si="222"/>
        <v>#VALUE!</v>
      </c>
      <c r="DS99" s="271" t="e">
        <f t="shared" si="223"/>
        <v>#VALUE!</v>
      </c>
      <c r="DT99" s="271" t="e">
        <f t="shared" si="224"/>
        <v>#VALUE!</v>
      </c>
      <c r="DU99" s="271" t="e">
        <f t="shared" si="225"/>
        <v>#VALUE!</v>
      </c>
      <c r="DV99" s="271" t="e">
        <f t="shared" si="226"/>
        <v>#VALUE!</v>
      </c>
      <c r="DW99" s="271" t="e">
        <f t="shared" si="227"/>
        <v>#VALUE!</v>
      </c>
      <c r="DX99" s="271" t="e">
        <f t="shared" si="228"/>
        <v>#VALUE!</v>
      </c>
      <c r="DY99" s="271" t="e">
        <f t="shared" si="229"/>
        <v>#VALUE!</v>
      </c>
      <c r="DZ99" s="271" t="e">
        <f t="shared" si="230"/>
        <v>#VALUE!</v>
      </c>
      <c r="EA99" s="271" t="e">
        <f t="shared" si="231"/>
        <v>#VALUE!</v>
      </c>
      <c r="EB99" s="271" t="e">
        <f t="shared" si="232"/>
        <v>#VALUE!</v>
      </c>
      <c r="EC99" s="271" t="e">
        <f t="shared" si="233"/>
        <v>#VALUE!</v>
      </c>
      <c r="ED99" s="271" t="e">
        <f t="shared" si="234"/>
        <v>#VALUE!</v>
      </c>
      <c r="EE99" s="271" t="e">
        <f t="shared" si="235"/>
        <v>#VALUE!</v>
      </c>
      <c r="EF99" s="271" t="e">
        <f t="shared" si="236"/>
        <v>#VALUE!</v>
      </c>
      <c r="EG99" s="271" t="e">
        <f t="shared" si="237"/>
        <v>#VALUE!</v>
      </c>
      <c r="EH99" s="271" t="e">
        <f t="shared" si="238"/>
        <v>#VALUE!</v>
      </c>
      <c r="EI99" s="338" t="e">
        <f t="shared" si="239"/>
        <v>#VALUE!</v>
      </c>
    </row>
    <row r="100" customHeight="1" ht="16.0">
      <c r="B100" s="323" t="s">
        <v>519</v>
      </c>
      <c r="C100" s="324" t="s">
        <v>519</v>
      </c>
      <c r="D100" s="325" t="s">
        <v>519</v>
      </c>
      <c r="E100" s="326" t="s">
        <v>519</v>
      </c>
      <c r="F100" s="146"/>
      <c r="G100" s="308" t="e">
        <f>IF(AND(P100&lt;&gt;"",E100="Live",D100="Opportunity"),RANK(P100,Current_Score,1)+COUNTIF(P$12:$P100,P100)-1,"")</f>
        <v>#VALUE!</v>
      </c>
      <c r="H100" s="309" t="e">
        <f>IF(AND(P100&lt;&gt;"",E100="Live",D100="Threat"),RANK(P100,Current_Score,0)+COUNTIF(P$12:$P100,P100)-1,"")</f>
        <v>#VALUE!</v>
      </c>
      <c r="I100" s="146"/>
      <c r="J100" s="323" t="s">
        <v>520</v>
      </c>
      <c r="K100" s="327" t="s">
        <v>521</v>
      </c>
      <c r="L100" s="327" t="s">
        <v>518</v>
      </c>
      <c r="M100" s="327" t="s">
        <v>519</v>
      </c>
      <c r="N100" s="328" t="e">
        <f t="shared" si="119"/>
        <v>#NAME?</v>
      </c>
      <c r="O100" s="271" t="e">
        <f>INDEX(Scale_Names,MAX(IF(K100="",0,MATCH(K100,Scale_Names,0)),IF(L100="",0,MATCH(L100,Scale_Names,0)),IF(M100=0,0,MATCH(M100,Scale_Names,0))),0)</f>
        <v>#NAME?</v>
      </c>
      <c r="P100" s="329" t="e">
        <f>IF(OR(J100="NIL",J100="",ISERROR(O100)),"",INDEX(PIG,MATCH(J100,PIG_Likelihood_Scale,0),MATCH(O100,PIG_Impact_Scale,0))*N100)</f>
        <v>#VALUE!</v>
      </c>
      <c r="Q100" s="146"/>
      <c r="R100" s="330" t="s">
        <v>771</v>
      </c>
      <c r="S100" s="331" t="s">
        <v>772</v>
      </c>
      <c r="T100" s="331" t="s">
        <v>773</v>
      </c>
      <c r="U100" s="332" t="e">
        <f t="shared" si="125"/>
        <v>#NAME?</v>
      </c>
      <c r="V100" s="146"/>
      <c r="W100" s="333" t="s">
        <v>774</v>
      </c>
      <c r="X100" s="146"/>
      <c r="Y100" s="320" t="s">
        <v>520</v>
      </c>
      <c r="Z100" s="271" t="s">
        <v>521</v>
      </c>
      <c r="AA100" s="271" t="s">
        <v>518</v>
      </c>
      <c r="AB100" s="271" t="s">
        <v>519</v>
      </c>
      <c r="AC100" s="328" t="e">
        <f t="shared" si="131"/>
        <v>#NAME?</v>
      </c>
      <c r="AD100" s="271" t="e">
        <f>INDEX(Scale_Names,MAX(IF(Z100="",0,MATCH(Z100,Scale_Names,0)),IF(AA100="",0,MATCH(AA100,Scale_Names,0)),IF(AB100=0,0,MATCH(AB100,Scale_Names,0))),0)</f>
        <v>#NAME?</v>
      </c>
      <c r="AE100" s="334" t="e">
        <f>IF(OR(Y100="NIL",ISERROR(AD100)),"",INDEX(PIG,MATCH(Y100,PIG_Likelihood_Scale,0),MATCH(AD100,PIG_Impact_Scale,0))*AC100)</f>
        <v>#VALUE!</v>
      </c>
      <c r="AF100" s="146"/>
      <c r="AG100" s="335" t="s">
        <v>771</v>
      </c>
      <c r="AH100" s="269" t="s">
        <v>772</v>
      </c>
      <c r="AI100" s="269" t="s">
        <v>773</v>
      </c>
      <c r="AJ100" s="336" t="e">
        <f t="shared" si="137"/>
        <v>#NAME?</v>
      </c>
      <c r="AK100" s="146"/>
      <c r="AL100" s="320" t="e">
        <f>IF(OR(J100="NIL",ISERROR(O100),E100&lt;&gt;Live),"",INDEX(Unique_PIG,MATCH(J100,PIG_Likelihood_Scale,0),MATCH(O100,PIG_Impact_Scale,0))*N100)</f>
        <v>#VALUE!</v>
      </c>
      <c r="AM100" s="271" t="e">
        <f t="shared" si="139"/>
        <v>#VALUE!</v>
      </c>
      <c r="AN100" s="271" t="e">
        <f t="shared" si="140"/>
        <v>#VALUE!</v>
      </c>
      <c r="AO100" s="271" t="e">
        <f t="shared" si="141"/>
        <v>#VALUE!</v>
      </c>
      <c r="AP100" s="271" t="e">
        <f t="shared" si="142"/>
        <v>#VALUE!</v>
      </c>
      <c r="AQ100" s="271" t="e">
        <f t="shared" si="143"/>
        <v>#VALUE!</v>
      </c>
      <c r="AR100" s="271" t="e">
        <f t="shared" si="144"/>
        <v>#VALUE!</v>
      </c>
      <c r="AS100" s="271" t="e">
        <f t="shared" si="145"/>
        <v>#VALUE!</v>
      </c>
      <c r="AT100" s="271" t="e">
        <f t="shared" si="146"/>
        <v>#VALUE!</v>
      </c>
      <c r="AU100" s="271" t="e">
        <f t="shared" si="147"/>
        <v>#VALUE!</v>
      </c>
      <c r="AV100" s="271" t="e">
        <f t="shared" si="148"/>
        <v>#VALUE!</v>
      </c>
      <c r="AW100" s="271" t="e">
        <f t="shared" si="149"/>
        <v>#VALUE!</v>
      </c>
      <c r="AX100" s="271" t="e">
        <f t="shared" si="150"/>
        <v>#VALUE!</v>
      </c>
      <c r="AY100" s="271" t="e">
        <f t="shared" si="151"/>
        <v>#VALUE!</v>
      </c>
      <c r="AZ100" s="271" t="e">
        <f t="shared" si="152"/>
        <v>#VALUE!</v>
      </c>
      <c r="BA100" s="271" t="e">
        <f t="shared" si="153"/>
        <v>#VALUE!</v>
      </c>
      <c r="BB100" s="271" t="e">
        <f t="shared" si="154"/>
        <v>#VALUE!</v>
      </c>
      <c r="BC100" s="271" t="e">
        <f t="shared" si="155"/>
        <v>#VALUE!</v>
      </c>
      <c r="BD100" s="271" t="e">
        <f t="shared" si="156"/>
        <v>#VALUE!</v>
      </c>
      <c r="BE100" s="271" t="e">
        <f t="shared" si="157"/>
        <v>#VALUE!</v>
      </c>
      <c r="BF100" s="271" t="e">
        <f t="shared" si="158"/>
        <v>#VALUE!</v>
      </c>
      <c r="BG100" s="271" t="e">
        <f t="shared" si="159"/>
        <v>#VALUE!</v>
      </c>
      <c r="BH100" s="271" t="e">
        <f t="shared" si="160"/>
        <v>#VALUE!</v>
      </c>
      <c r="BI100" s="271" t="e">
        <f t="shared" si="161"/>
        <v>#VALUE!</v>
      </c>
      <c r="BJ100" s="271" t="e">
        <f t="shared" si="162"/>
        <v>#VALUE!</v>
      </c>
      <c r="BK100" s="271" t="e">
        <f t="shared" si="163"/>
        <v>#VALUE!</v>
      </c>
      <c r="BL100" s="271" t="e">
        <f t="shared" si="164"/>
        <v>#VALUE!</v>
      </c>
      <c r="BM100" s="271" t="e">
        <f t="shared" si="165"/>
        <v>#VALUE!</v>
      </c>
      <c r="BN100" s="271" t="e">
        <f t="shared" si="166"/>
        <v>#VALUE!</v>
      </c>
      <c r="BO100" s="271" t="e">
        <f t="shared" si="167"/>
        <v>#VALUE!</v>
      </c>
      <c r="BP100" s="271" t="e">
        <f t="shared" si="168"/>
        <v>#VALUE!</v>
      </c>
      <c r="BQ100" s="271" t="e">
        <f t="shared" si="169"/>
        <v>#VALUE!</v>
      </c>
      <c r="BR100" s="271" t="e">
        <f t="shared" si="170"/>
        <v>#VALUE!</v>
      </c>
      <c r="BS100" s="271" t="e">
        <f t="shared" si="171"/>
        <v>#VALUE!</v>
      </c>
      <c r="BT100" s="271" t="e">
        <f t="shared" si="172"/>
        <v>#VALUE!</v>
      </c>
      <c r="BU100" s="271" t="e">
        <f t="shared" si="173"/>
        <v>#VALUE!</v>
      </c>
      <c r="BV100" s="271" t="e">
        <f t="shared" si="174"/>
        <v>#VALUE!</v>
      </c>
      <c r="BW100" s="271" t="e">
        <f t="shared" si="175"/>
        <v>#VALUE!</v>
      </c>
      <c r="BX100" s="271" t="e">
        <f t="shared" si="176"/>
        <v>#VALUE!</v>
      </c>
      <c r="BY100" s="271" t="e">
        <f t="shared" si="177"/>
        <v>#VALUE!</v>
      </c>
      <c r="BZ100" s="271" t="e">
        <f t="shared" si="178"/>
        <v>#VALUE!</v>
      </c>
      <c r="CA100" s="271" t="e">
        <f t="shared" si="179"/>
        <v>#VALUE!</v>
      </c>
      <c r="CB100" s="271" t="e">
        <f t="shared" si="180"/>
        <v>#VALUE!</v>
      </c>
      <c r="CC100" s="271" t="e">
        <f t="shared" si="181"/>
        <v>#VALUE!</v>
      </c>
      <c r="CD100" s="271" t="e">
        <f t="shared" si="182"/>
        <v>#VALUE!</v>
      </c>
      <c r="CE100" s="271" t="e">
        <f t="shared" si="183"/>
        <v>#VALUE!</v>
      </c>
      <c r="CF100" s="271" t="e">
        <f t="shared" si="184"/>
        <v>#VALUE!</v>
      </c>
      <c r="CG100" s="271" t="e">
        <f t="shared" si="185"/>
        <v>#VALUE!</v>
      </c>
      <c r="CH100" s="271" t="e">
        <f t="shared" si="186"/>
        <v>#VALUE!</v>
      </c>
      <c r="CI100" s="271" t="e">
        <f t="shared" si="187"/>
        <v>#VALUE!</v>
      </c>
      <c r="CJ100" s="156" t="e">
        <f t="shared" si="188"/>
        <v>#VALUE!</v>
      </c>
      <c r="CK100" s="337" t="e">
        <f>IF(OR(Y100="NIL",ISERROR(AD100),E100&lt;&gt;Live),"",INDEX(Unique_PIG,MATCH(Y100,PIG_Likelihood_Scale,0),MATCH(AD100,PIG_Impact_Scale,0))*AC100)</f>
        <v>#VALUE!</v>
      </c>
      <c r="CL100" s="271" t="e">
        <f t="shared" si="190"/>
        <v>#VALUE!</v>
      </c>
      <c r="CM100" s="271" t="e">
        <f t="shared" si="191"/>
        <v>#VALUE!</v>
      </c>
      <c r="CN100" s="271" t="e">
        <f t="shared" si="192"/>
        <v>#VALUE!</v>
      </c>
      <c r="CO100" s="271" t="e">
        <f t="shared" si="193"/>
        <v>#VALUE!</v>
      </c>
      <c r="CP100" s="271" t="e">
        <f t="shared" si="194"/>
        <v>#VALUE!</v>
      </c>
      <c r="CQ100" s="271" t="e">
        <f t="shared" si="195"/>
        <v>#VALUE!</v>
      </c>
      <c r="CR100" s="271" t="e">
        <f t="shared" si="196"/>
        <v>#VALUE!</v>
      </c>
      <c r="CS100" s="271" t="e">
        <f t="shared" si="197"/>
        <v>#VALUE!</v>
      </c>
      <c r="CT100" s="271" t="e">
        <f t="shared" si="198"/>
        <v>#VALUE!</v>
      </c>
      <c r="CU100" s="271" t="e">
        <f t="shared" si="199"/>
        <v>#VALUE!</v>
      </c>
      <c r="CV100" s="271" t="e">
        <f t="shared" si="200"/>
        <v>#VALUE!</v>
      </c>
      <c r="CW100" s="271" t="e">
        <f t="shared" si="201"/>
        <v>#VALUE!</v>
      </c>
      <c r="CX100" s="271" t="e">
        <f t="shared" si="202"/>
        <v>#VALUE!</v>
      </c>
      <c r="CY100" s="271" t="e">
        <f t="shared" si="203"/>
        <v>#VALUE!</v>
      </c>
      <c r="CZ100" s="271" t="e">
        <f t="shared" si="204"/>
        <v>#VALUE!</v>
      </c>
      <c r="DA100" s="271" t="e">
        <f t="shared" si="205"/>
        <v>#VALUE!</v>
      </c>
      <c r="DB100" s="271" t="e">
        <f t="shared" si="206"/>
        <v>#VALUE!</v>
      </c>
      <c r="DC100" s="271" t="e">
        <f t="shared" si="207"/>
        <v>#VALUE!</v>
      </c>
      <c r="DD100" s="271" t="e">
        <f t="shared" si="208"/>
        <v>#VALUE!</v>
      </c>
      <c r="DE100" s="271" t="e">
        <f t="shared" si="209"/>
        <v>#VALUE!</v>
      </c>
      <c r="DF100" s="271" t="e">
        <f t="shared" si="210"/>
        <v>#VALUE!</v>
      </c>
      <c r="DG100" s="271" t="e">
        <f t="shared" si="211"/>
        <v>#VALUE!</v>
      </c>
      <c r="DH100" s="271" t="e">
        <f t="shared" si="212"/>
        <v>#VALUE!</v>
      </c>
      <c r="DI100" s="271" t="e">
        <f t="shared" si="213"/>
        <v>#VALUE!</v>
      </c>
      <c r="DJ100" s="271" t="e">
        <f t="shared" si="214"/>
        <v>#VALUE!</v>
      </c>
      <c r="DK100" s="271" t="e">
        <f t="shared" si="215"/>
        <v>#VALUE!</v>
      </c>
      <c r="DL100" s="271" t="e">
        <f t="shared" si="216"/>
        <v>#VALUE!</v>
      </c>
      <c r="DM100" s="271" t="e">
        <f t="shared" si="217"/>
        <v>#VALUE!</v>
      </c>
      <c r="DN100" s="271" t="e">
        <f t="shared" si="218"/>
        <v>#VALUE!</v>
      </c>
      <c r="DO100" s="271" t="e">
        <f t="shared" si="219"/>
        <v>#VALUE!</v>
      </c>
      <c r="DP100" s="271" t="e">
        <f t="shared" si="220"/>
        <v>#VALUE!</v>
      </c>
      <c r="DQ100" s="271" t="e">
        <f t="shared" si="221"/>
        <v>#VALUE!</v>
      </c>
      <c r="DR100" s="271" t="e">
        <f t="shared" si="222"/>
        <v>#VALUE!</v>
      </c>
      <c r="DS100" s="271" t="e">
        <f t="shared" si="223"/>
        <v>#VALUE!</v>
      </c>
      <c r="DT100" s="271" t="e">
        <f t="shared" si="224"/>
        <v>#VALUE!</v>
      </c>
      <c r="DU100" s="271" t="e">
        <f t="shared" si="225"/>
        <v>#VALUE!</v>
      </c>
      <c r="DV100" s="271" t="e">
        <f t="shared" si="226"/>
        <v>#VALUE!</v>
      </c>
      <c r="DW100" s="271" t="e">
        <f t="shared" si="227"/>
        <v>#VALUE!</v>
      </c>
      <c r="DX100" s="271" t="e">
        <f t="shared" si="228"/>
        <v>#VALUE!</v>
      </c>
      <c r="DY100" s="271" t="e">
        <f t="shared" si="229"/>
        <v>#VALUE!</v>
      </c>
      <c r="DZ100" s="271" t="e">
        <f t="shared" si="230"/>
        <v>#VALUE!</v>
      </c>
      <c r="EA100" s="271" t="e">
        <f t="shared" si="231"/>
        <v>#VALUE!</v>
      </c>
      <c r="EB100" s="271" t="e">
        <f t="shared" si="232"/>
        <v>#VALUE!</v>
      </c>
      <c r="EC100" s="271" t="e">
        <f t="shared" si="233"/>
        <v>#VALUE!</v>
      </c>
      <c r="ED100" s="271" t="e">
        <f t="shared" si="234"/>
        <v>#VALUE!</v>
      </c>
      <c r="EE100" s="271" t="e">
        <f t="shared" si="235"/>
        <v>#VALUE!</v>
      </c>
      <c r="EF100" s="271" t="e">
        <f t="shared" si="236"/>
        <v>#VALUE!</v>
      </c>
      <c r="EG100" s="271" t="e">
        <f t="shared" si="237"/>
        <v>#VALUE!</v>
      </c>
      <c r="EH100" s="271" t="e">
        <f t="shared" si="238"/>
        <v>#VALUE!</v>
      </c>
      <c r="EI100" s="338" t="e">
        <f t="shared" si="239"/>
        <v>#VALUE!</v>
      </c>
    </row>
    <row r="101" customHeight="1" ht="16.0">
      <c r="B101" s="323" t="s">
        <v>519</v>
      </c>
      <c r="C101" s="324" t="s">
        <v>519</v>
      </c>
      <c r="D101" s="325" t="s">
        <v>519</v>
      </c>
      <c r="E101" s="326" t="s">
        <v>519</v>
      </c>
      <c r="F101" s="146"/>
      <c r="G101" s="308" t="e">
        <f>IF(AND(P101&lt;&gt;"",E101="Live",D101="Opportunity"),RANK(P101,Current_Score,1)+COUNTIF(P$12:$P101,P101)-1,"")</f>
        <v>#VALUE!</v>
      </c>
      <c r="H101" s="309" t="e">
        <f>IF(AND(P101&lt;&gt;"",E101="Live",D101="Threat"),RANK(P101,Current_Score,0)+COUNTIF(P$12:$P101,P101)-1,"")</f>
        <v>#VALUE!</v>
      </c>
      <c r="I101" s="146"/>
      <c r="J101" s="323" t="s">
        <v>520</v>
      </c>
      <c r="K101" s="327" t="s">
        <v>521</v>
      </c>
      <c r="L101" s="327" t="s">
        <v>518</v>
      </c>
      <c r="M101" s="327" t="s">
        <v>519</v>
      </c>
      <c r="N101" s="328" t="e">
        <f t="shared" si="119"/>
        <v>#NAME?</v>
      </c>
      <c r="O101" s="271" t="e">
        <f>INDEX(Scale_Names,MAX(IF(K101="",0,MATCH(K101,Scale_Names,0)),IF(L101="",0,MATCH(L101,Scale_Names,0)),IF(M101=0,0,MATCH(M101,Scale_Names,0))),0)</f>
        <v>#NAME?</v>
      </c>
      <c r="P101" s="329" t="e">
        <f>IF(OR(J101="NIL",J101="",ISERROR(O101)),"",INDEX(PIG,MATCH(J101,PIG_Likelihood_Scale,0),MATCH(O101,PIG_Impact_Scale,0))*N101)</f>
        <v>#VALUE!</v>
      </c>
      <c r="Q101" s="146"/>
      <c r="R101" s="330" t="s">
        <v>775</v>
      </c>
      <c r="S101" s="331" t="s">
        <v>776</v>
      </c>
      <c r="T101" s="331" t="s">
        <v>777</v>
      </c>
      <c r="U101" s="332" t="e">
        <f t="shared" si="125"/>
        <v>#NAME?</v>
      </c>
      <c r="V101" s="146"/>
      <c r="W101" s="333" t="s">
        <v>778</v>
      </c>
      <c r="X101" s="146"/>
      <c r="Y101" s="320" t="s">
        <v>520</v>
      </c>
      <c r="Z101" s="271" t="s">
        <v>521</v>
      </c>
      <c r="AA101" s="271" t="s">
        <v>518</v>
      </c>
      <c r="AB101" s="271" t="s">
        <v>519</v>
      </c>
      <c r="AC101" s="328" t="e">
        <f t="shared" si="131"/>
        <v>#NAME?</v>
      </c>
      <c r="AD101" s="271" t="e">
        <f>INDEX(Scale_Names,MAX(IF(Z101="",0,MATCH(Z101,Scale_Names,0)),IF(AA101="",0,MATCH(AA101,Scale_Names,0)),IF(AB101=0,0,MATCH(AB101,Scale_Names,0))),0)</f>
        <v>#NAME?</v>
      </c>
      <c r="AE101" s="334" t="e">
        <f>IF(OR(Y101="NIL",ISERROR(AD101)),"",INDEX(PIG,MATCH(Y101,PIG_Likelihood_Scale,0),MATCH(AD101,PIG_Impact_Scale,0))*AC101)</f>
        <v>#VALUE!</v>
      </c>
      <c r="AF101" s="146"/>
      <c r="AG101" s="335" t="s">
        <v>775</v>
      </c>
      <c r="AH101" s="269" t="s">
        <v>776</v>
      </c>
      <c r="AI101" s="269" t="s">
        <v>777</v>
      </c>
      <c r="AJ101" s="336" t="e">
        <f t="shared" si="137"/>
        <v>#NAME?</v>
      </c>
      <c r="AK101" s="146"/>
      <c r="AL101" s="320" t="e">
        <f>IF(OR(J101="NIL",ISERROR(O101),E101&lt;&gt;Live),"",INDEX(Unique_PIG,MATCH(J101,PIG_Likelihood_Scale,0),MATCH(O101,PIG_Impact_Scale,0))*N101)</f>
        <v>#VALUE!</v>
      </c>
      <c r="AM101" s="271" t="e">
        <f t="shared" si="139"/>
        <v>#VALUE!</v>
      </c>
      <c r="AN101" s="271" t="e">
        <f t="shared" si="140"/>
        <v>#VALUE!</v>
      </c>
      <c r="AO101" s="271" t="e">
        <f t="shared" si="141"/>
        <v>#VALUE!</v>
      </c>
      <c r="AP101" s="271" t="e">
        <f t="shared" si="142"/>
        <v>#VALUE!</v>
      </c>
      <c r="AQ101" s="271" t="e">
        <f t="shared" si="143"/>
        <v>#VALUE!</v>
      </c>
      <c r="AR101" s="271" t="e">
        <f t="shared" si="144"/>
        <v>#VALUE!</v>
      </c>
      <c r="AS101" s="271" t="e">
        <f t="shared" si="145"/>
        <v>#VALUE!</v>
      </c>
      <c r="AT101" s="271" t="e">
        <f t="shared" si="146"/>
        <v>#VALUE!</v>
      </c>
      <c r="AU101" s="271" t="e">
        <f t="shared" si="147"/>
        <v>#VALUE!</v>
      </c>
      <c r="AV101" s="271" t="e">
        <f t="shared" si="148"/>
        <v>#VALUE!</v>
      </c>
      <c r="AW101" s="271" t="e">
        <f t="shared" si="149"/>
        <v>#VALUE!</v>
      </c>
      <c r="AX101" s="271" t="e">
        <f t="shared" si="150"/>
        <v>#VALUE!</v>
      </c>
      <c r="AY101" s="271" t="e">
        <f t="shared" si="151"/>
        <v>#VALUE!</v>
      </c>
      <c r="AZ101" s="271" t="e">
        <f t="shared" si="152"/>
        <v>#VALUE!</v>
      </c>
      <c r="BA101" s="271" t="e">
        <f t="shared" si="153"/>
        <v>#VALUE!</v>
      </c>
      <c r="BB101" s="271" t="e">
        <f t="shared" si="154"/>
        <v>#VALUE!</v>
      </c>
      <c r="BC101" s="271" t="e">
        <f t="shared" si="155"/>
        <v>#VALUE!</v>
      </c>
      <c r="BD101" s="271" t="e">
        <f t="shared" si="156"/>
        <v>#VALUE!</v>
      </c>
      <c r="BE101" s="271" t="e">
        <f t="shared" si="157"/>
        <v>#VALUE!</v>
      </c>
      <c r="BF101" s="271" t="e">
        <f t="shared" si="158"/>
        <v>#VALUE!</v>
      </c>
      <c r="BG101" s="271" t="e">
        <f t="shared" si="159"/>
        <v>#VALUE!</v>
      </c>
      <c r="BH101" s="271" t="e">
        <f t="shared" si="160"/>
        <v>#VALUE!</v>
      </c>
      <c r="BI101" s="271" t="e">
        <f t="shared" si="161"/>
        <v>#VALUE!</v>
      </c>
      <c r="BJ101" s="271" t="e">
        <f t="shared" si="162"/>
        <v>#VALUE!</v>
      </c>
      <c r="BK101" s="271" t="e">
        <f t="shared" si="163"/>
        <v>#VALUE!</v>
      </c>
      <c r="BL101" s="271" t="e">
        <f t="shared" si="164"/>
        <v>#VALUE!</v>
      </c>
      <c r="BM101" s="271" t="e">
        <f t="shared" si="165"/>
        <v>#VALUE!</v>
      </c>
      <c r="BN101" s="271" t="e">
        <f t="shared" si="166"/>
        <v>#VALUE!</v>
      </c>
      <c r="BO101" s="271" t="e">
        <f t="shared" si="167"/>
        <v>#VALUE!</v>
      </c>
      <c r="BP101" s="271" t="e">
        <f t="shared" si="168"/>
        <v>#VALUE!</v>
      </c>
      <c r="BQ101" s="271" t="e">
        <f t="shared" si="169"/>
        <v>#VALUE!</v>
      </c>
      <c r="BR101" s="271" t="e">
        <f t="shared" si="170"/>
        <v>#VALUE!</v>
      </c>
      <c r="BS101" s="271" t="e">
        <f t="shared" si="171"/>
        <v>#VALUE!</v>
      </c>
      <c r="BT101" s="271" t="e">
        <f t="shared" si="172"/>
        <v>#VALUE!</v>
      </c>
      <c r="BU101" s="271" t="e">
        <f t="shared" si="173"/>
        <v>#VALUE!</v>
      </c>
      <c r="BV101" s="271" t="e">
        <f t="shared" si="174"/>
        <v>#VALUE!</v>
      </c>
      <c r="BW101" s="271" t="e">
        <f t="shared" si="175"/>
        <v>#VALUE!</v>
      </c>
      <c r="BX101" s="271" t="e">
        <f t="shared" si="176"/>
        <v>#VALUE!</v>
      </c>
      <c r="BY101" s="271" t="e">
        <f t="shared" si="177"/>
        <v>#VALUE!</v>
      </c>
      <c r="BZ101" s="271" t="e">
        <f t="shared" si="178"/>
        <v>#VALUE!</v>
      </c>
      <c r="CA101" s="271" t="e">
        <f t="shared" si="179"/>
        <v>#VALUE!</v>
      </c>
      <c r="CB101" s="271" t="e">
        <f t="shared" si="180"/>
        <v>#VALUE!</v>
      </c>
      <c r="CC101" s="271" t="e">
        <f t="shared" si="181"/>
        <v>#VALUE!</v>
      </c>
      <c r="CD101" s="271" t="e">
        <f t="shared" si="182"/>
        <v>#VALUE!</v>
      </c>
      <c r="CE101" s="271" t="e">
        <f t="shared" si="183"/>
        <v>#VALUE!</v>
      </c>
      <c r="CF101" s="271" t="e">
        <f t="shared" si="184"/>
        <v>#VALUE!</v>
      </c>
      <c r="CG101" s="271" t="e">
        <f t="shared" si="185"/>
        <v>#VALUE!</v>
      </c>
      <c r="CH101" s="271" t="e">
        <f t="shared" si="186"/>
        <v>#VALUE!</v>
      </c>
      <c r="CI101" s="271" t="e">
        <f t="shared" si="187"/>
        <v>#VALUE!</v>
      </c>
      <c r="CJ101" s="156" t="e">
        <f t="shared" si="188"/>
        <v>#VALUE!</v>
      </c>
      <c r="CK101" s="337" t="e">
        <f>IF(OR(Y101="NIL",ISERROR(AD101),E101&lt;&gt;Live),"",INDEX(Unique_PIG,MATCH(Y101,PIG_Likelihood_Scale,0),MATCH(AD101,PIG_Impact_Scale,0))*AC101)</f>
        <v>#VALUE!</v>
      </c>
      <c r="CL101" s="271" t="e">
        <f t="shared" si="190"/>
        <v>#VALUE!</v>
      </c>
      <c r="CM101" s="271" t="e">
        <f t="shared" si="191"/>
        <v>#VALUE!</v>
      </c>
      <c r="CN101" s="271" t="e">
        <f t="shared" si="192"/>
        <v>#VALUE!</v>
      </c>
      <c r="CO101" s="271" t="e">
        <f t="shared" si="193"/>
        <v>#VALUE!</v>
      </c>
      <c r="CP101" s="271" t="e">
        <f t="shared" si="194"/>
        <v>#VALUE!</v>
      </c>
      <c r="CQ101" s="271" t="e">
        <f t="shared" si="195"/>
        <v>#VALUE!</v>
      </c>
      <c r="CR101" s="271" t="e">
        <f t="shared" si="196"/>
        <v>#VALUE!</v>
      </c>
      <c r="CS101" s="271" t="e">
        <f t="shared" si="197"/>
        <v>#VALUE!</v>
      </c>
      <c r="CT101" s="271" t="e">
        <f t="shared" si="198"/>
        <v>#VALUE!</v>
      </c>
      <c r="CU101" s="271" t="e">
        <f t="shared" si="199"/>
        <v>#VALUE!</v>
      </c>
      <c r="CV101" s="271" t="e">
        <f t="shared" si="200"/>
        <v>#VALUE!</v>
      </c>
      <c r="CW101" s="271" t="e">
        <f t="shared" si="201"/>
        <v>#VALUE!</v>
      </c>
      <c r="CX101" s="271" t="e">
        <f t="shared" si="202"/>
        <v>#VALUE!</v>
      </c>
      <c r="CY101" s="271" t="e">
        <f t="shared" si="203"/>
        <v>#VALUE!</v>
      </c>
      <c r="CZ101" s="271" t="e">
        <f t="shared" si="204"/>
        <v>#VALUE!</v>
      </c>
      <c r="DA101" s="271" t="e">
        <f t="shared" si="205"/>
        <v>#VALUE!</v>
      </c>
      <c r="DB101" s="271" t="e">
        <f t="shared" si="206"/>
        <v>#VALUE!</v>
      </c>
      <c r="DC101" s="271" t="e">
        <f t="shared" si="207"/>
        <v>#VALUE!</v>
      </c>
      <c r="DD101" s="271" t="e">
        <f t="shared" si="208"/>
        <v>#VALUE!</v>
      </c>
      <c r="DE101" s="271" t="e">
        <f t="shared" si="209"/>
        <v>#VALUE!</v>
      </c>
      <c r="DF101" s="271" t="e">
        <f t="shared" si="210"/>
        <v>#VALUE!</v>
      </c>
      <c r="DG101" s="271" t="e">
        <f t="shared" si="211"/>
        <v>#VALUE!</v>
      </c>
      <c r="DH101" s="271" t="e">
        <f t="shared" si="212"/>
        <v>#VALUE!</v>
      </c>
      <c r="DI101" s="271" t="e">
        <f t="shared" si="213"/>
        <v>#VALUE!</v>
      </c>
      <c r="DJ101" s="271" t="e">
        <f t="shared" si="214"/>
        <v>#VALUE!</v>
      </c>
      <c r="DK101" s="271" t="e">
        <f t="shared" si="215"/>
        <v>#VALUE!</v>
      </c>
      <c r="DL101" s="271" t="e">
        <f t="shared" si="216"/>
        <v>#VALUE!</v>
      </c>
      <c r="DM101" s="271" t="e">
        <f t="shared" si="217"/>
        <v>#VALUE!</v>
      </c>
      <c r="DN101" s="271" t="e">
        <f t="shared" si="218"/>
        <v>#VALUE!</v>
      </c>
      <c r="DO101" s="271" t="e">
        <f t="shared" si="219"/>
        <v>#VALUE!</v>
      </c>
      <c r="DP101" s="271" t="e">
        <f t="shared" si="220"/>
        <v>#VALUE!</v>
      </c>
      <c r="DQ101" s="271" t="e">
        <f t="shared" si="221"/>
        <v>#VALUE!</v>
      </c>
      <c r="DR101" s="271" t="e">
        <f t="shared" si="222"/>
        <v>#VALUE!</v>
      </c>
      <c r="DS101" s="271" t="e">
        <f t="shared" si="223"/>
        <v>#VALUE!</v>
      </c>
      <c r="DT101" s="271" t="e">
        <f t="shared" si="224"/>
        <v>#VALUE!</v>
      </c>
      <c r="DU101" s="271" t="e">
        <f t="shared" si="225"/>
        <v>#VALUE!</v>
      </c>
      <c r="DV101" s="271" t="e">
        <f t="shared" si="226"/>
        <v>#VALUE!</v>
      </c>
      <c r="DW101" s="271" t="e">
        <f t="shared" si="227"/>
        <v>#VALUE!</v>
      </c>
      <c r="DX101" s="271" t="e">
        <f t="shared" si="228"/>
        <v>#VALUE!</v>
      </c>
      <c r="DY101" s="271" t="e">
        <f t="shared" si="229"/>
        <v>#VALUE!</v>
      </c>
      <c r="DZ101" s="271" t="e">
        <f t="shared" si="230"/>
        <v>#VALUE!</v>
      </c>
      <c r="EA101" s="271" t="e">
        <f t="shared" si="231"/>
        <v>#VALUE!</v>
      </c>
      <c r="EB101" s="271" t="e">
        <f t="shared" si="232"/>
        <v>#VALUE!</v>
      </c>
      <c r="EC101" s="271" t="e">
        <f t="shared" si="233"/>
        <v>#VALUE!</v>
      </c>
      <c r="ED101" s="271" t="e">
        <f t="shared" si="234"/>
        <v>#VALUE!</v>
      </c>
      <c r="EE101" s="271" t="e">
        <f t="shared" si="235"/>
        <v>#VALUE!</v>
      </c>
      <c r="EF101" s="271" t="e">
        <f t="shared" si="236"/>
        <v>#VALUE!</v>
      </c>
      <c r="EG101" s="271" t="e">
        <f t="shared" si="237"/>
        <v>#VALUE!</v>
      </c>
      <c r="EH101" s="271" t="e">
        <f t="shared" si="238"/>
        <v>#VALUE!</v>
      </c>
      <c r="EI101" s="338" t="e">
        <f t="shared" si="239"/>
        <v>#VALUE!</v>
      </c>
    </row>
    <row r="102" customHeight="1" ht="16.0">
      <c r="B102" s="323" t="s">
        <v>519</v>
      </c>
      <c r="C102" s="324" t="s">
        <v>519</v>
      </c>
      <c r="D102" s="325" t="s">
        <v>519</v>
      </c>
      <c r="E102" s="326" t="s">
        <v>519</v>
      </c>
      <c r="F102" s="146"/>
      <c r="G102" s="308" t="e">
        <f>IF(AND(P102&lt;&gt;"",E102="Live",D102="Opportunity"),RANK(P102,Current_Score,1)+COUNTIF(P$12:$P102,P102)-1,"")</f>
        <v>#VALUE!</v>
      </c>
      <c r="H102" s="309" t="e">
        <f>IF(AND(P102&lt;&gt;"",E102="Live",D102="Threat"),RANK(P102,Current_Score,0)+COUNTIF(P$12:$P102,P102)-1,"")</f>
        <v>#VALUE!</v>
      </c>
      <c r="I102" s="146"/>
      <c r="J102" s="323" t="s">
        <v>520</v>
      </c>
      <c r="K102" s="327" t="s">
        <v>521</v>
      </c>
      <c r="L102" s="327" t="s">
        <v>518</v>
      </c>
      <c r="M102" s="327" t="s">
        <v>519</v>
      </c>
      <c r="N102" s="328" t="e">
        <f t="shared" si="119"/>
        <v>#NAME?</v>
      </c>
      <c r="O102" s="271" t="e">
        <f>INDEX(Scale_Names,MAX(IF(K102="",0,MATCH(K102,Scale_Names,0)),IF(L102="",0,MATCH(L102,Scale_Names,0)),IF(M102=0,0,MATCH(M102,Scale_Names,0))),0)</f>
        <v>#NAME?</v>
      </c>
      <c r="P102" s="329" t="e">
        <f>IF(OR(J102="NIL",J102="",ISERROR(O102)),"",INDEX(PIG,MATCH(J102,PIG_Likelihood_Scale,0),MATCH(O102,PIG_Impact_Scale,0))*N102)</f>
        <v>#VALUE!</v>
      </c>
      <c r="Q102" s="146"/>
      <c r="R102" s="330" t="s">
        <v>779</v>
      </c>
      <c r="S102" s="331" t="s">
        <v>780</v>
      </c>
      <c r="T102" s="331" t="s">
        <v>781</v>
      </c>
      <c r="U102" s="332" t="e">
        <f t="shared" si="125"/>
        <v>#NAME?</v>
      </c>
      <c r="V102" s="146"/>
      <c r="W102" s="333" t="s">
        <v>782</v>
      </c>
      <c r="X102" s="146"/>
      <c r="Y102" s="320" t="s">
        <v>520</v>
      </c>
      <c r="Z102" s="271" t="s">
        <v>521</v>
      </c>
      <c r="AA102" s="271" t="s">
        <v>518</v>
      </c>
      <c r="AB102" s="271" t="s">
        <v>519</v>
      </c>
      <c r="AC102" s="328" t="e">
        <f t="shared" si="131"/>
        <v>#NAME?</v>
      </c>
      <c r="AD102" s="271" t="e">
        <f>INDEX(Scale_Names,MAX(IF(Z102="",0,MATCH(Z102,Scale_Names,0)),IF(AA102="",0,MATCH(AA102,Scale_Names,0)),IF(AB102=0,0,MATCH(AB102,Scale_Names,0))),0)</f>
        <v>#NAME?</v>
      </c>
      <c r="AE102" s="334" t="e">
        <f>IF(OR(Y102="NIL",ISERROR(AD102)),"",INDEX(PIG,MATCH(Y102,PIG_Likelihood_Scale,0),MATCH(AD102,PIG_Impact_Scale,0))*AC102)</f>
        <v>#VALUE!</v>
      </c>
      <c r="AF102" s="146"/>
      <c r="AG102" s="335" t="s">
        <v>779</v>
      </c>
      <c r="AH102" s="269" t="s">
        <v>780</v>
      </c>
      <c r="AI102" s="269" t="s">
        <v>781</v>
      </c>
      <c r="AJ102" s="336" t="e">
        <f t="shared" si="137"/>
        <v>#NAME?</v>
      </c>
      <c r="AK102" s="146"/>
      <c r="AL102" s="320" t="e">
        <f>IF(OR(J102="NIL",ISERROR(O102),E102&lt;&gt;Live),"",INDEX(Unique_PIG,MATCH(J102,PIG_Likelihood_Scale,0),MATCH(O102,PIG_Impact_Scale,0))*N102)</f>
        <v>#VALUE!</v>
      </c>
      <c r="AM102" s="271" t="e">
        <f t="shared" si="139"/>
        <v>#VALUE!</v>
      </c>
      <c r="AN102" s="271" t="e">
        <f t="shared" si="140"/>
        <v>#VALUE!</v>
      </c>
      <c r="AO102" s="271" t="e">
        <f t="shared" si="141"/>
        <v>#VALUE!</v>
      </c>
      <c r="AP102" s="271" t="e">
        <f t="shared" si="142"/>
        <v>#VALUE!</v>
      </c>
      <c r="AQ102" s="271" t="e">
        <f t="shared" si="143"/>
        <v>#VALUE!</v>
      </c>
      <c r="AR102" s="271" t="e">
        <f t="shared" si="144"/>
        <v>#VALUE!</v>
      </c>
      <c r="AS102" s="271" t="e">
        <f t="shared" si="145"/>
        <v>#VALUE!</v>
      </c>
      <c r="AT102" s="271" t="e">
        <f t="shared" si="146"/>
        <v>#VALUE!</v>
      </c>
      <c r="AU102" s="271" t="e">
        <f t="shared" si="147"/>
        <v>#VALUE!</v>
      </c>
      <c r="AV102" s="271" t="e">
        <f t="shared" si="148"/>
        <v>#VALUE!</v>
      </c>
      <c r="AW102" s="271" t="e">
        <f t="shared" si="149"/>
        <v>#VALUE!</v>
      </c>
      <c r="AX102" s="271" t="e">
        <f t="shared" si="150"/>
        <v>#VALUE!</v>
      </c>
      <c r="AY102" s="271" t="e">
        <f t="shared" si="151"/>
        <v>#VALUE!</v>
      </c>
      <c r="AZ102" s="271" t="e">
        <f t="shared" si="152"/>
        <v>#VALUE!</v>
      </c>
      <c r="BA102" s="271" t="e">
        <f t="shared" si="153"/>
        <v>#VALUE!</v>
      </c>
      <c r="BB102" s="271" t="e">
        <f t="shared" si="154"/>
        <v>#VALUE!</v>
      </c>
      <c r="BC102" s="271" t="e">
        <f t="shared" si="155"/>
        <v>#VALUE!</v>
      </c>
      <c r="BD102" s="271" t="e">
        <f t="shared" si="156"/>
        <v>#VALUE!</v>
      </c>
      <c r="BE102" s="271" t="e">
        <f t="shared" si="157"/>
        <v>#VALUE!</v>
      </c>
      <c r="BF102" s="271" t="e">
        <f t="shared" si="158"/>
        <v>#VALUE!</v>
      </c>
      <c r="BG102" s="271" t="e">
        <f t="shared" si="159"/>
        <v>#VALUE!</v>
      </c>
      <c r="BH102" s="271" t="e">
        <f t="shared" si="160"/>
        <v>#VALUE!</v>
      </c>
      <c r="BI102" s="271" t="e">
        <f t="shared" si="161"/>
        <v>#VALUE!</v>
      </c>
      <c r="BJ102" s="271" t="e">
        <f t="shared" si="162"/>
        <v>#VALUE!</v>
      </c>
      <c r="BK102" s="271" t="e">
        <f t="shared" si="163"/>
        <v>#VALUE!</v>
      </c>
      <c r="BL102" s="271" t="e">
        <f t="shared" si="164"/>
        <v>#VALUE!</v>
      </c>
      <c r="BM102" s="271" t="e">
        <f t="shared" si="165"/>
        <v>#VALUE!</v>
      </c>
      <c r="BN102" s="271" t="e">
        <f t="shared" si="166"/>
        <v>#VALUE!</v>
      </c>
      <c r="BO102" s="271" t="e">
        <f t="shared" si="167"/>
        <v>#VALUE!</v>
      </c>
      <c r="BP102" s="271" t="e">
        <f t="shared" si="168"/>
        <v>#VALUE!</v>
      </c>
      <c r="BQ102" s="271" t="e">
        <f t="shared" si="169"/>
        <v>#VALUE!</v>
      </c>
      <c r="BR102" s="271" t="e">
        <f t="shared" si="170"/>
        <v>#VALUE!</v>
      </c>
      <c r="BS102" s="271" t="e">
        <f t="shared" si="171"/>
        <v>#VALUE!</v>
      </c>
      <c r="BT102" s="271" t="e">
        <f t="shared" si="172"/>
        <v>#VALUE!</v>
      </c>
      <c r="BU102" s="271" t="e">
        <f t="shared" si="173"/>
        <v>#VALUE!</v>
      </c>
      <c r="BV102" s="271" t="e">
        <f t="shared" si="174"/>
        <v>#VALUE!</v>
      </c>
      <c r="BW102" s="271" t="e">
        <f t="shared" si="175"/>
        <v>#VALUE!</v>
      </c>
      <c r="BX102" s="271" t="e">
        <f t="shared" si="176"/>
        <v>#VALUE!</v>
      </c>
      <c r="BY102" s="271" t="e">
        <f t="shared" si="177"/>
        <v>#VALUE!</v>
      </c>
      <c r="BZ102" s="271" t="e">
        <f t="shared" si="178"/>
        <v>#VALUE!</v>
      </c>
      <c r="CA102" s="271" t="e">
        <f t="shared" si="179"/>
        <v>#VALUE!</v>
      </c>
      <c r="CB102" s="271" t="e">
        <f t="shared" si="180"/>
        <v>#VALUE!</v>
      </c>
      <c r="CC102" s="271" t="e">
        <f t="shared" si="181"/>
        <v>#VALUE!</v>
      </c>
      <c r="CD102" s="271" t="e">
        <f t="shared" si="182"/>
        <v>#VALUE!</v>
      </c>
      <c r="CE102" s="271" t="e">
        <f t="shared" si="183"/>
        <v>#VALUE!</v>
      </c>
      <c r="CF102" s="271" t="e">
        <f t="shared" si="184"/>
        <v>#VALUE!</v>
      </c>
      <c r="CG102" s="271" t="e">
        <f t="shared" si="185"/>
        <v>#VALUE!</v>
      </c>
      <c r="CH102" s="271" t="e">
        <f t="shared" si="186"/>
        <v>#VALUE!</v>
      </c>
      <c r="CI102" s="271" t="e">
        <f t="shared" si="187"/>
        <v>#VALUE!</v>
      </c>
      <c r="CJ102" s="156" t="e">
        <f t="shared" si="188"/>
        <v>#VALUE!</v>
      </c>
      <c r="CK102" s="337" t="e">
        <f>IF(OR(Y102="NIL",ISERROR(AD102),E102&lt;&gt;Live),"",INDEX(Unique_PIG,MATCH(Y102,PIG_Likelihood_Scale,0),MATCH(AD102,PIG_Impact_Scale,0))*AC102)</f>
        <v>#VALUE!</v>
      </c>
      <c r="CL102" s="271" t="e">
        <f t="shared" si="190"/>
        <v>#VALUE!</v>
      </c>
      <c r="CM102" s="271" t="e">
        <f t="shared" si="191"/>
        <v>#VALUE!</v>
      </c>
      <c r="CN102" s="271" t="e">
        <f t="shared" si="192"/>
        <v>#VALUE!</v>
      </c>
      <c r="CO102" s="271" t="e">
        <f t="shared" si="193"/>
        <v>#VALUE!</v>
      </c>
      <c r="CP102" s="271" t="e">
        <f t="shared" si="194"/>
        <v>#VALUE!</v>
      </c>
      <c r="CQ102" s="271" t="e">
        <f t="shared" si="195"/>
        <v>#VALUE!</v>
      </c>
      <c r="CR102" s="271" t="e">
        <f t="shared" si="196"/>
        <v>#VALUE!</v>
      </c>
      <c r="CS102" s="271" t="e">
        <f t="shared" si="197"/>
        <v>#VALUE!</v>
      </c>
      <c r="CT102" s="271" t="e">
        <f t="shared" si="198"/>
        <v>#VALUE!</v>
      </c>
      <c r="CU102" s="271" t="e">
        <f t="shared" si="199"/>
        <v>#VALUE!</v>
      </c>
      <c r="CV102" s="271" t="e">
        <f t="shared" si="200"/>
        <v>#VALUE!</v>
      </c>
      <c r="CW102" s="271" t="e">
        <f t="shared" si="201"/>
        <v>#VALUE!</v>
      </c>
      <c r="CX102" s="271" t="e">
        <f t="shared" si="202"/>
        <v>#VALUE!</v>
      </c>
      <c r="CY102" s="271" t="e">
        <f t="shared" si="203"/>
        <v>#VALUE!</v>
      </c>
      <c r="CZ102" s="271" t="e">
        <f t="shared" si="204"/>
        <v>#VALUE!</v>
      </c>
      <c r="DA102" s="271" t="e">
        <f t="shared" si="205"/>
        <v>#VALUE!</v>
      </c>
      <c r="DB102" s="271" t="e">
        <f t="shared" si="206"/>
        <v>#VALUE!</v>
      </c>
      <c r="DC102" s="271" t="e">
        <f t="shared" si="207"/>
        <v>#VALUE!</v>
      </c>
      <c r="DD102" s="271" t="e">
        <f t="shared" si="208"/>
        <v>#VALUE!</v>
      </c>
      <c r="DE102" s="271" t="e">
        <f t="shared" si="209"/>
        <v>#VALUE!</v>
      </c>
      <c r="DF102" s="271" t="e">
        <f t="shared" si="210"/>
        <v>#VALUE!</v>
      </c>
      <c r="DG102" s="271" t="e">
        <f t="shared" si="211"/>
        <v>#VALUE!</v>
      </c>
      <c r="DH102" s="271" t="e">
        <f t="shared" si="212"/>
        <v>#VALUE!</v>
      </c>
      <c r="DI102" s="271" t="e">
        <f t="shared" si="213"/>
        <v>#VALUE!</v>
      </c>
      <c r="DJ102" s="271" t="e">
        <f t="shared" si="214"/>
        <v>#VALUE!</v>
      </c>
      <c r="DK102" s="271" t="e">
        <f t="shared" si="215"/>
        <v>#VALUE!</v>
      </c>
      <c r="DL102" s="271" t="e">
        <f t="shared" si="216"/>
        <v>#VALUE!</v>
      </c>
      <c r="DM102" s="271" t="e">
        <f t="shared" si="217"/>
        <v>#VALUE!</v>
      </c>
      <c r="DN102" s="271" t="e">
        <f t="shared" si="218"/>
        <v>#VALUE!</v>
      </c>
      <c r="DO102" s="271" t="e">
        <f t="shared" si="219"/>
        <v>#VALUE!</v>
      </c>
      <c r="DP102" s="271" t="e">
        <f t="shared" si="220"/>
        <v>#VALUE!</v>
      </c>
      <c r="DQ102" s="271" t="e">
        <f t="shared" si="221"/>
        <v>#VALUE!</v>
      </c>
      <c r="DR102" s="271" t="e">
        <f t="shared" si="222"/>
        <v>#VALUE!</v>
      </c>
      <c r="DS102" s="271" t="e">
        <f t="shared" si="223"/>
        <v>#VALUE!</v>
      </c>
      <c r="DT102" s="271" t="e">
        <f t="shared" si="224"/>
        <v>#VALUE!</v>
      </c>
      <c r="DU102" s="271" t="e">
        <f t="shared" si="225"/>
        <v>#VALUE!</v>
      </c>
      <c r="DV102" s="271" t="e">
        <f t="shared" si="226"/>
        <v>#VALUE!</v>
      </c>
      <c r="DW102" s="271" t="e">
        <f t="shared" si="227"/>
        <v>#VALUE!</v>
      </c>
      <c r="DX102" s="271" t="e">
        <f t="shared" si="228"/>
        <v>#VALUE!</v>
      </c>
      <c r="DY102" s="271" t="e">
        <f t="shared" si="229"/>
        <v>#VALUE!</v>
      </c>
      <c r="DZ102" s="271" t="e">
        <f t="shared" si="230"/>
        <v>#VALUE!</v>
      </c>
      <c r="EA102" s="271" t="e">
        <f t="shared" si="231"/>
        <v>#VALUE!</v>
      </c>
      <c r="EB102" s="271" t="e">
        <f t="shared" si="232"/>
        <v>#VALUE!</v>
      </c>
      <c r="EC102" s="271" t="e">
        <f t="shared" si="233"/>
        <v>#VALUE!</v>
      </c>
      <c r="ED102" s="271" t="e">
        <f t="shared" si="234"/>
        <v>#VALUE!</v>
      </c>
      <c r="EE102" s="271" t="e">
        <f t="shared" si="235"/>
        <v>#VALUE!</v>
      </c>
      <c r="EF102" s="271" t="e">
        <f t="shared" si="236"/>
        <v>#VALUE!</v>
      </c>
      <c r="EG102" s="271" t="e">
        <f t="shared" si="237"/>
        <v>#VALUE!</v>
      </c>
      <c r="EH102" s="271" t="e">
        <f t="shared" si="238"/>
        <v>#VALUE!</v>
      </c>
      <c r="EI102" s="338" t="e">
        <f t="shared" si="239"/>
        <v>#VALUE!</v>
      </c>
    </row>
    <row r="103" customHeight="1" ht="16.0">
      <c r="B103" s="323" t="s">
        <v>519</v>
      </c>
      <c r="C103" s="324" t="s">
        <v>519</v>
      </c>
      <c r="D103" s="325" t="s">
        <v>519</v>
      </c>
      <c r="E103" s="326" t="s">
        <v>519</v>
      </c>
      <c r="F103" s="146"/>
      <c r="G103" s="308" t="e">
        <f>IF(AND(P103&lt;&gt;"",E103="Live",D103="Opportunity"),RANK(P103,Current_Score,1)+COUNTIF(P$12:$P103,P103)-1,"")</f>
        <v>#VALUE!</v>
      </c>
      <c r="H103" s="309" t="e">
        <f>IF(AND(P103&lt;&gt;"",E103="Live",D103="Threat"),RANK(P103,Current_Score,0)+COUNTIF(P$12:$P103,P103)-1,"")</f>
        <v>#VALUE!</v>
      </c>
      <c r="I103" s="146"/>
      <c r="J103" s="323" t="s">
        <v>520</v>
      </c>
      <c r="K103" s="327" t="s">
        <v>521</v>
      </c>
      <c r="L103" s="327" t="s">
        <v>518</v>
      </c>
      <c r="M103" s="327" t="s">
        <v>519</v>
      </c>
      <c r="N103" s="328" t="e">
        <f t="shared" si="119"/>
        <v>#NAME?</v>
      </c>
      <c r="O103" s="271" t="e">
        <f>INDEX(Scale_Names,MAX(IF(K103="",0,MATCH(K103,Scale_Names,0)),IF(L103="",0,MATCH(L103,Scale_Names,0)),IF(M103=0,0,MATCH(M103,Scale_Names,0))),0)</f>
        <v>#NAME?</v>
      </c>
      <c r="P103" s="329" t="e">
        <f>IF(OR(J103="NIL",J103="",ISERROR(O103)),"",INDEX(PIG,MATCH(J103,PIG_Likelihood_Scale,0),MATCH(O103,PIG_Impact_Scale,0))*N103)</f>
        <v>#VALUE!</v>
      </c>
      <c r="Q103" s="146"/>
      <c r="R103" s="330" t="s">
        <v>783</v>
      </c>
      <c r="S103" s="331" t="s">
        <v>784</v>
      </c>
      <c r="T103" s="331" t="s">
        <v>785</v>
      </c>
      <c r="U103" s="332" t="e">
        <f t="shared" si="125"/>
        <v>#NAME?</v>
      </c>
      <c r="V103" s="146"/>
      <c r="W103" s="333" t="s">
        <v>786</v>
      </c>
      <c r="X103" s="146"/>
      <c r="Y103" s="320" t="s">
        <v>520</v>
      </c>
      <c r="Z103" s="271" t="s">
        <v>521</v>
      </c>
      <c r="AA103" s="271" t="s">
        <v>518</v>
      </c>
      <c r="AB103" s="271" t="s">
        <v>519</v>
      </c>
      <c r="AC103" s="328" t="e">
        <f t="shared" si="131"/>
        <v>#NAME?</v>
      </c>
      <c r="AD103" s="271" t="e">
        <f>INDEX(Scale_Names,MAX(IF(Z103="",0,MATCH(Z103,Scale_Names,0)),IF(AA103="",0,MATCH(AA103,Scale_Names,0)),IF(AB103=0,0,MATCH(AB103,Scale_Names,0))),0)</f>
        <v>#NAME?</v>
      </c>
      <c r="AE103" s="334" t="e">
        <f>IF(OR(Y103="NIL",ISERROR(AD103)),"",INDEX(PIG,MATCH(Y103,PIG_Likelihood_Scale,0),MATCH(AD103,PIG_Impact_Scale,0))*AC103)</f>
        <v>#VALUE!</v>
      </c>
      <c r="AF103" s="146"/>
      <c r="AG103" s="335" t="s">
        <v>783</v>
      </c>
      <c r="AH103" s="269" t="s">
        <v>784</v>
      </c>
      <c r="AI103" s="269" t="s">
        <v>785</v>
      </c>
      <c r="AJ103" s="336" t="e">
        <f t="shared" si="137"/>
        <v>#NAME?</v>
      </c>
      <c r="AK103" s="146"/>
      <c r="AL103" s="320" t="e">
        <f>IF(OR(J103="NIL",ISERROR(O103),E103&lt;&gt;Live),"",INDEX(Unique_PIG,MATCH(J103,PIG_Likelihood_Scale,0),MATCH(O103,PIG_Impact_Scale,0))*N103)</f>
        <v>#VALUE!</v>
      </c>
      <c r="AM103" s="271" t="e">
        <f t="shared" si="139"/>
        <v>#VALUE!</v>
      </c>
      <c r="AN103" s="271" t="e">
        <f t="shared" si="140"/>
        <v>#VALUE!</v>
      </c>
      <c r="AO103" s="271" t="e">
        <f t="shared" si="141"/>
        <v>#VALUE!</v>
      </c>
      <c r="AP103" s="271" t="e">
        <f t="shared" si="142"/>
        <v>#VALUE!</v>
      </c>
      <c r="AQ103" s="271" t="e">
        <f t="shared" si="143"/>
        <v>#VALUE!</v>
      </c>
      <c r="AR103" s="271" t="e">
        <f t="shared" si="144"/>
        <v>#VALUE!</v>
      </c>
      <c r="AS103" s="271" t="e">
        <f t="shared" si="145"/>
        <v>#VALUE!</v>
      </c>
      <c r="AT103" s="271" t="e">
        <f t="shared" si="146"/>
        <v>#VALUE!</v>
      </c>
      <c r="AU103" s="271" t="e">
        <f t="shared" si="147"/>
        <v>#VALUE!</v>
      </c>
      <c r="AV103" s="271" t="e">
        <f t="shared" si="148"/>
        <v>#VALUE!</v>
      </c>
      <c r="AW103" s="271" t="e">
        <f t="shared" si="149"/>
        <v>#VALUE!</v>
      </c>
      <c r="AX103" s="271" t="e">
        <f t="shared" si="150"/>
        <v>#VALUE!</v>
      </c>
      <c r="AY103" s="271" t="e">
        <f t="shared" si="151"/>
        <v>#VALUE!</v>
      </c>
      <c r="AZ103" s="271" t="e">
        <f t="shared" si="152"/>
        <v>#VALUE!</v>
      </c>
      <c r="BA103" s="271" t="e">
        <f t="shared" si="153"/>
        <v>#VALUE!</v>
      </c>
      <c r="BB103" s="271" t="e">
        <f t="shared" si="154"/>
        <v>#VALUE!</v>
      </c>
      <c r="BC103" s="271" t="e">
        <f t="shared" si="155"/>
        <v>#VALUE!</v>
      </c>
      <c r="BD103" s="271" t="e">
        <f t="shared" si="156"/>
        <v>#VALUE!</v>
      </c>
      <c r="BE103" s="271" t="e">
        <f t="shared" si="157"/>
        <v>#VALUE!</v>
      </c>
      <c r="BF103" s="271" t="e">
        <f t="shared" si="158"/>
        <v>#VALUE!</v>
      </c>
      <c r="BG103" s="271" t="e">
        <f t="shared" si="159"/>
        <v>#VALUE!</v>
      </c>
      <c r="BH103" s="271" t="e">
        <f t="shared" si="160"/>
        <v>#VALUE!</v>
      </c>
      <c r="BI103" s="271" t="e">
        <f t="shared" si="161"/>
        <v>#VALUE!</v>
      </c>
      <c r="BJ103" s="271" t="e">
        <f t="shared" si="162"/>
        <v>#VALUE!</v>
      </c>
      <c r="BK103" s="271" t="e">
        <f t="shared" si="163"/>
        <v>#VALUE!</v>
      </c>
      <c r="BL103" s="271" t="e">
        <f t="shared" si="164"/>
        <v>#VALUE!</v>
      </c>
      <c r="BM103" s="271" t="e">
        <f t="shared" si="165"/>
        <v>#VALUE!</v>
      </c>
      <c r="BN103" s="271" t="e">
        <f t="shared" si="166"/>
        <v>#VALUE!</v>
      </c>
      <c r="BO103" s="271" t="e">
        <f t="shared" si="167"/>
        <v>#VALUE!</v>
      </c>
      <c r="BP103" s="271" t="e">
        <f t="shared" si="168"/>
        <v>#VALUE!</v>
      </c>
      <c r="BQ103" s="271" t="e">
        <f t="shared" si="169"/>
        <v>#VALUE!</v>
      </c>
      <c r="BR103" s="271" t="e">
        <f t="shared" si="170"/>
        <v>#VALUE!</v>
      </c>
      <c r="BS103" s="271" t="e">
        <f t="shared" si="171"/>
        <v>#VALUE!</v>
      </c>
      <c r="BT103" s="271" t="e">
        <f t="shared" si="172"/>
        <v>#VALUE!</v>
      </c>
      <c r="BU103" s="271" t="e">
        <f t="shared" si="173"/>
        <v>#VALUE!</v>
      </c>
      <c r="BV103" s="271" t="e">
        <f t="shared" si="174"/>
        <v>#VALUE!</v>
      </c>
      <c r="BW103" s="271" t="e">
        <f t="shared" si="175"/>
        <v>#VALUE!</v>
      </c>
      <c r="BX103" s="271" t="e">
        <f t="shared" si="176"/>
        <v>#VALUE!</v>
      </c>
      <c r="BY103" s="271" t="e">
        <f t="shared" si="177"/>
        <v>#VALUE!</v>
      </c>
      <c r="BZ103" s="271" t="e">
        <f t="shared" si="178"/>
        <v>#VALUE!</v>
      </c>
      <c r="CA103" s="271" t="e">
        <f t="shared" si="179"/>
        <v>#VALUE!</v>
      </c>
      <c r="CB103" s="271" t="e">
        <f t="shared" si="180"/>
        <v>#VALUE!</v>
      </c>
      <c r="CC103" s="271" t="e">
        <f t="shared" si="181"/>
        <v>#VALUE!</v>
      </c>
      <c r="CD103" s="271" t="e">
        <f t="shared" si="182"/>
        <v>#VALUE!</v>
      </c>
      <c r="CE103" s="271" t="e">
        <f t="shared" si="183"/>
        <v>#VALUE!</v>
      </c>
      <c r="CF103" s="271" t="e">
        <f t="shared" si="184"/>
        <v>#VALUE!</v>
      </c>
      <c r="CG103" s="271" t="e">
        <f t="shared" si="185"/>
        <v>#VALUE!</v>
      </c>
      <c r="CH103" s="271" t="e">
        <f t="shared" si="186"/>
        <v>#VALUE!</v>
      </c>
      <c r="CI103" s="271" t="e">
        <f t="shared" si="187"/>
        <v>#VALUE!</v>
      </c>
      <c r="CJ103" s="156" t="e">
        <f t="shared" si="188"/>
        <v>#VALUE!</v>
      </c>
      <c r="CK103" s="337" t="e">
        <f>IF(OR(Y103="NIL",ISERROR(AD103),E103&lt;&gt;Live),"",INDEX(Unique_PIG,MATCH(Y103,PIG_Likelihood_Scale,0),MATCH(AD103,PIG_Impact_Scale,0))*AC103)</f>
        <v>#VALUE!</v>
      </c>
      <c r="CL103" s="271" t="e">
        <f t="shared" si="190"/>
        <v>#VALUE!</v>
      </c>
      <c r="CM103" s="271" t="e">
        <f t="shared" si="191"/>
        <v>#VALUE!</v>
      </c>
      <c r="CN103" s="271" t="e">
        <f t="shared" si="192"/>
        <v>#VALUE!</v>
      </c>
      <c r="CO103" s="271" t="e">
        <f t="shared" si="193"/>
        <v>#VALUE!</v>
      </c>
      <c r="CP103" s="271" t="e">
        <f t="shared" si="194"/>
        <v>#VALUE!</v>
      </c>
      <c r="CQ103" s="271" t="e">
        <f t="shared" si="195"/>
        <v>#VALUE!</v>
      </c>
      <c r="CR103" s="271" t="e">
        <f t="shared" si="196"/>
        <v>#VALUE!</v>
      </c>
      <c r="CS103" s="271" t="e">
        <f t="shared" si="197"/>
        <v>#VALUE!</v>
      </c>
      <c r="CT103" s="271" t="e">
        <f t="shared" si="198"/>
        <v>#VALUE!</v>
      </c>
      <c r="CU103" s="271" t="e">
        <f t="shared" si="199"/>
        <v>#VALUE!</v>
      </c>
      <c r="CV103" s="271" t="e">
        <f t="shared" si="200"/>
        <v>#VALUE!</v>
      </c>
      <c r="CW103" s="271" t="e">
        <f t="shared" si="201"/>
        <v>#VALUE!</v>
      </c>
      <c r="CX103" s="271" t="e">
        <f t="shared" si="202"/>
        <v>#VALUE!</v>
      </c>
      <c r="CY103" s="271" t="e">
        <f t="shared" si="203"/>
        <v>#VALUE!</v>
      </c>
      <c r="CZ103" s="271" t="e">
        <f t="shared" si="204"/>
        <v>#VALUE!</v>
      </c>
      <c r="DA103" s="271" t="e">
        <f t="shared" si="205"/>
        <v>#VALUE!</v>
      </c>
      <c r="DB103" s="271" t="e">
        <f t="shared" si="206"/>
        <v>#VALUE!</v>
      </c>
      <c r="DC103" s="271" t="e">
        <f t="shared" si="207"/>
        <v>#VALUE!</v>
      </c>
      <c r="DD103" s="271" t="e">
        <f t="shared" si="208"/>
        <v>#VALUE!</v>
      </c>
      <c r="DE103" s="271" t="e">
        <f t="shared" si="209"/>
        <v>#VALUE!</v>
      </c>
      <c r="DF103" s="271" t="e">
        <f t="shared" si="210"/>
        <v>#VALUE!</v>
      </c>
      <c r="DG103" s="271" t="e">
        <f t="shared" si="211"/>
        <v>#VALUE!</v>
      </c>
      <c r="DH103" s="271" t="e">
        <f t="shared" si="212"/>
        <v>#VALUE!</v>
      </c>
      <c r="DI103" s="271" t="e">
        <f t="shared" si="213"/>
        <v>#VALUE!</v>
      </c>
      <c r="DJ103" s="271" t="e">
        <f t="shared" si="214"/>
        <v>#VALUE!</v>
      </c>
      <c r="DK103" s="271" t="e">
        <f t="shared" si="215"/>
        <v>#VALUE!</v>
      </c>
      <c r="DL103" s="271" t="e">
        <f t="shared" si="216"/>
        <v>#VALUE!</v>
      </c>
      <c r="DM103" s="271" t="e">
        <f t="shared" si="217"/>
        <v>#VALUE!</v>
      </c>
      <c r="DN103" s="271" t="e">
        <f t="shared" si="218"/>
        <v>#VALUE!</v>
      </c>
      <c r="DO103" s="271" t="e">
        <f t="shared" si="219"/>
        <v>#VALUE!</v>
      </c>
      <c r="DP103" s="271" t="e">
        <f t="shared" si="220"/>
        <v>#VALUE!</v>
      </c>
      <c r="DQ103" s="271" t="e">
        <f t="shared" si="221"/>
        <v>#VALUE!</v>
      </c>
      <c r="DR103" s="271" t="e">
        <f t="shared" si="222"/>
        <v>#VALUE!</v>
      </c>
      <c r="DS103" s="271" t="e">
        <f t="shared" si="223"/>
        <v>#VALUE!</v>
      </c>
      <c r="DT103" s="271" t="e">
        <f t="shared" si="224"/>
        <v>#VALUE!</v>
      </c>
      <c r="DU103" s="271" t="e">
        <f t="shared" si="225"/>
        <v>#VALUE!</v>
      </c>
      <c r="DV103" s="271" t="e">
        <f t="shared" si="226"/>
        <v>#VALUE!</v>
      </c>
      <c r="DW103" s="271" t="e">
        <f t="shared" si="227"/>
        <v>#VALUE!</v>
      </c>
      <c r="DX103" s="271" t="e">
        <f t="shared" si="228"/>
        <v>#VALUE!</v>
      </c>
      <c r="DY103" s="271" t="e">
        <f t="shared" si="229"/>
        <v>#VALUE!</v>
      </c>
      <c r="DZ103" s="271" t="e">
        <f t="shared" si="230"/>
        <v>#VALUE!</v>
      </c>
      <c r="EA103" s="271" t="e">
        <f t="shared" si="231"/>
        <v>#VALUE!</v>
      </c>
      <c r="EB103" s="271" t="e">
        <f t="shared" si="232"/>
        <v>#VALUE!</v>
      </c>
      <c r="EC103" s="271" t="e">
        <f t="shared" si="233"/>
        <v>#VALUE!</v>
      </c>
      <c r="ED103" s="271" t="e">
        <f t="shared" si="234"/>
        <v>#VALUE!</v>
      </c>
      <c r="EE103" s="271" t="e">
        <f t="shared" si="235"/>
        <v>#VALUE!</v>
      </c>
      <c r="EF103" s="271" t="e">
        <f t="shared" si="236"/>
        <v>#VALUE!</v>
      </c>
      <c r="EG103" s="271" t="e">
        <f t="shared" si="237"/>
        <v>#VALUE!</v>
      </c>
      <c r="EH103" s="271" t="e">
        <f t="shared" si="238"/>
        <v>#VALUE!</v>
      </c>
      <c r="EI103" s="338" t="e">
        <f t="shared" si="239"/>
        <v>#VALUE!</v>
      </c>
    </row>
    <row r="104" customHeight="1" ht="16.0">
      <c r="B104" s="323" t="s">
        <v>519</v>
      </c>
      <c r="C104" s="324" t="s">
        <v>519</v>
      </c>
      <c r="D104" s="325" t="s">
        <v>519</v>
      </c>
      <c r="E104" s="326" t="s">
        <v>519</v>
      </c>
      <c r="F104" s="146"/>
      <c r="G104" s="308" t="e">
        <f>IF(AND(P104&lt;&gt;"",E104="Live",D104="Opportunity"),RANK(P104,Current_Score,1)+COUNTIF(P$12:$P104,P104)-1,"")</f>
        <v>#VALUE!</v>
      </c>
      <c r="H104" s="309" t="e">
        <f>IF(AND(P104&lt;&gt;"",E104="Live",D104="Threat"),RANK(P104,Current_Score,0)+COUNTIF(P$12:$P104,P104)-1,"")</f>
        <v>#VALUE!</v>
      </c>
      <c r="I104" s="146"/>
      <c r="J104" s="323" t="s">
        <v>520</v>
      </c>
      <c r="K104" s="327" t="s">
        <v>521</v>
      </c>
      <c r="L104" s="327" t="s">
        <v>518</v>
      </c>
      <c r="M104" s="327" t="s">
        <v>519</v>
      </c>
      <c r="N104" s="328" t="e">
        <f t="shared" si="119"/>
        <v>#NAME?</v>
      </c>
      <c r="O104" s="271" t="e">
        <f>INDEX(Scale_Names,MAX(IF(K104="",0,MATCH(K104,Scale_Names,0)),IF(L104="",0,MATCH(L104,Scale_Names,0)),IF(M104=0,0,MATCH(M104,Scale_Names,0))),0)</f>
        <v>#NAME?</v>
      </c>
      <c r="P104" s="329" t="e">
        <f>IF(OR(J104="NIL",J104="",ISERROR(O104)),"",INDEX(PIG,MATCH(J104,PIG_Likelihood_Scale,0),MATCH(O104,PIG_Impact_Scale,0))*N104)</f>
        <v>#VALUE!</v>
      </c>
      <c r="Q104" s="146"/>
      <c r="R104" s="330" t="s">
        <v>787</v>
      </c>
      <c r="S104" s="331" t="s">
        <v>788</v>
      </c>
      <c r="T104" s="331" t="s">
        <v>789</v>
      </c>
      <c r="U104" s="332" t="e">
        <f t="shared" si="125"/>
        <v>#NAME?</v>
      </c>
      <c r="V104" s="146"/>
      <c r="W104" s="333" t="s">
        <v>790</v>
      </c>
      <c r="X104" s="146"/>
      <c r="Y104" s="320" t="s">
        <v>520</v>
      </c>
      <c r="Z104" s="271" t="s">
        <v>521</v>
      </c>
      <c r="AA104" s="271" t="s">
        <v>518</v>
      </c>
      <c r="AB104" s="271" t="s">
        <v>519</v>
      </c>
      <c r="AC104" s="328" t="e">
        <f t="shared" si="131"/>
        <v>#NAME?</v>
      </c>
      <c r="AD104" s="271" t="e">
        <f>INDEX(Scale_Names,MAX(IF(Z104="",0,MATCH(Z104,Scale_Names,0)),IF(AA104="",0,MATCH(AA104,Scale_Names,0)),IF(AB104=0,0,MATCH(AB104,Scale_Names,0))),0)</f>
        <v>#NAME?</v>
      </c>
      <c r="AE104" s="334" t="e">
        <f>IF(OR(Y104="NIL",ISERROR(AD104)),"",INDEX(PIG,MATCH(Y104,PIG_Likelihood_Scale,0),MATCH(AD104,PIG_Impact_Scale,0))*AC104)</f>
        <v>#VALUE!</v>
      </c>
      <c r="AF104" s="146"/>
      <c r="AG104" s="335" t="s">
        <v>787</v>
      </c>
      <c r="AH104" s="269" t="s">
        <v>788</v>
      </c>
      <c r="AI104" s="269" t="s">
        <v>789</v>
      </c>
      <c r="AJ104" s="336" t="e">
        <f t="shared" si="137"/>
        <v>#NAME?</v>
      </c>
      <c r="AK104" s="146"/>
      <c r="AL104" s="320" t="e">
        <f>IF(OR(J104="NIL",ISERROR(O104),E104&lt;&gt;Live),"",INDEX(Unique_PIG,MATCH(J104,PIG_Likelihood_Scale,0),MATCH(O104,PIG_Impact_Scale,0))*N104)</f>
        <v>#VALUE!</v>
      </c>
      <c r="AM104" s="271" t="e">
        <f t="shared" si="139"/>
        <v>#VALUE!</v>
      </c>
      <c r="AN104" s="271" t="e">
        <f t="shared" si="140"/>
        <v>#VALUE!</v>
      </c>
      <c r="AO104" s="271" t="e">
        <f t="shared" si="141"/>
        <v>#VALUE!</v>
      </c>
      <c r="AP104" s="271" t="e">
        <f t="shared" si="142"/>
        <v>#VALUE!</v>
      </c>
      <c r="AQ104" s="271" t="e">
        <f t="shared" si="143"/>
        <v>#VALUE!</v>
      </c>
      <c r="AR104" s="271" t="e">
        <f t="shared" si="144"/>
        <v>#VALUE!</v>
      </c>
      <c r="AS104" s="271" t="e">
        <f t="shared" si="145"/>
        <v>#VALUE!</v>
      </c>
      <c r="AT104" s="271" t="e">
        <f t="shared" si="146"/>
        <v>#VALUE!</v>
      </c>
      <c r="AU104" s="271" t="e">
        <f t="shared" si="147"/>
        <v>#VALUE!</v>
      </c>
      <c r="AV104" s="271" t="e">
        <f t="shared" si="148"/>
        <v>#VALUE!</v>
      </c>
      <c r="AW104" s="271" t="e">
        <f t="shared" si="149"/>
        <v>#VALUE!</v>
      </c>
      <c r="AX104" s="271" t="e">
        <f t="shared" si="150"/>
        <v>#VALUE!</v>
      </c>
      <c r="AY104" s="271" t="e">
        <f t="shared" si="151"/>
        <v>#VALUE!</v>
      </c>
      <c r="AZ104" s="271" t="e">
        <f t="shared" si="152"/>
        <v>#VALUE!</v>
      </c>
      <c r="BA104" s="271" t="e">
        <f t="shared" si="153"/>
        <v>#VALUE!</v>
      </c>
      <c r="BB104" s="271" t="e">
        <f t="shared" si="154"/>
        <v>#VALUE!</v>
      </c>
      <c r="BC104" s="271" t="e">
        <f t="shared" si="155"/>
        <v>#VALUE!</v>
      </c>
      <c r="BD104" s="271" t="e">
        <f t="shared" si="156"/>
        <v>#VALUE!</v>
      </c>
      <c r="BE104" s="271" t="e">
        <f t="shared" si="157"/>
        <v>#VALUE!</v>
      </c>
      <c r="BF104" s="271" t="e">
        <f t="shared" si="158"/>
        <v>#VALUE!</v>
      </c>
      <c r="BG104" s="271" t="e">
        <f t="shared" si="159"/>
        <v>#VALUE!</v>
      </c>
      <c r="BH104" s="271" t="e">
        <f t="shared" si="160"/>
        <v>#VALUE!</v>
      </c>
      <c r="BI104" s="271" t="e">
        <f t="shared" si="161"/>
        <v>#VALUE!</v>
      </c>
      <c r="BJ104" s="271" t="e">
        <f t="shared" si="162"/>
        <v>#VALUE!</v>
      </c>
      <c r="BK104" s="271" t="e">
        <f t="shared" si="163"/>
        <v>#VALUE!</v>
      </c>
      <c r="BL104" s="271" t="e">
        <f t="shared" si="164"/>
        <v>#VALUE!</v>
      </c>
      <c r="BM104" s="271" t="e">
        <f t="shared" si="165"/>
        <v>#VALUE!</v>
      </c>
      <c r="BN104" s="271" t="e">
        <f t="shared" si="166"/>
        <v>#VALUE!</v>
      </c>
      <c r="BO104" s="271" t="e">
        <f t="shared" si="167"/>
        <v>#VALUE!</v>
      </c>
      <c r="BP104" s="271" t="e">
        <f t="shared" si="168"/>
        <v>#VALUE!</v>
      </c>
      <c r="BQ104" s="271" t="e">
        <f t="shared" si="169"/>
        <v>#VALUE!</v>
      </c>
      <c r="BR104" s="271" t="e">
        <f t="shared" si="170"/>
        <v>#VALUE!</v>
      </c>
      <c r="BS104" s="271" t="e">
        <f t="shared" si="171"/>
        <v>#VALUE!</v>
      </c>
      <c r="BT104" s="271" t="e">
        <f t="shared" si="172"/>
        <v>#VALUE!</v>
      </c>
      <c r="BU104" s="271" t="e">
        <f t="shared" si="173"/>
        <v>#VALUE!</v>
      </c>
      <c r="BV104" s="271" t="e">
        <f t="shared" si="174"/>
        <v>#VALUE!</v>
      </c>
      <c r="BW104" s="271" t="e">
        <f t="shared" si="175"/>
        <v>#VALUE!</v>
      </c>
      <c r="BX104" s="271" t="e">
        <f t="shared" si="176"/>
        <v>#VALUE!</v>
      </c>
      <c r="BY104" s="271" t="e">
        <f t="shared" si="177"/>
        <v>#VALUE!</v>
      </c>
      <c r="BZ104" s="271" t="e">
        <f t="shared" si="178"/>
        <v>#VALUE!</v>
      </c>
      <c r="CA104" s="271" t="e">
        <f t="shared" si="179"/>
        <v>#VALUE!</v>
      </c>
      <c r="CB104" s="271" t="e">
        <f t="shared" si="180"/>
        <v>#VALUE!</v>
      </c>
      <c r="CC104" s="271" t="e">
        <f t="shared" si="181"/>
        <v>#VALUE!</v>
      </c>
      <c r="CD104" s="271" t="e">
        <f t="shared" si="182"/>
        <v>#VALUE!</v>
      </c>
      <c r="CE104" s="271" t="e">
        <f t="shared" si="183"/>
        <v>#VALUE!</v>
      </c>
      <c r="CF104" s="271" t="e">
        <f t="shared" si="184"/>
        <v>#VALUE!</v>
      </c>
      <c r="CG104" s="271" t="e">
        <f t="shared" si="185"/>
        <v>#VALUE!</v>
      </c>
      <c r="CH104" s="271" t="e">
        <f t="shared" si="186"/>
        <v>#VALUE!</v>
      </c>
      <c r="CI104" s="271" t="e">
        <f t="shared" si="187"/>
        <v>#VALUE!</v>
      </c>
      <c r="CJ104" s="156" t="e">
        <f t="shared" si="188"/>
        <v>#VALUE!</v>
      </c>
      <c r="CK104" s="337" t="e">
        <f>IF(OR(Y104="NIL",ISERROR(AD104),E104&lt;&gt;Live),"",INDEX(Unique_PIG,MATCH(Y104,PIG_Likelihood_Scale,0),MATCH(AD104,PIG_Impact_Scale,0))*AC104)</f>
        <v>#VALUE!</v>
      </c>
      <c r="CL104" s="271" t="e">
        <f t="shared" si="190"/>
        <v>#VALUE!</v>
      </c>
      <c r="CM104" s="271" t="e">
        <f t="shared" si="191"/>
        <v>#VALUE!</v>
      </c>
      <c r="CN104" s="271" t="e">
        <f t="shared" si="192"/>
        <v>#VALUE!</v>
      </c>
      <c r="CO104" s="271" t="e">
        <f t="shared" si="193"/>
        <v>#VALUE!</v>
      </c>
      <c r="CP104" s="271" t="e">
        <f t="shared" si="194"/>
        <v>#VALUE!</v>
      </c>
      <c r="CQ104" s="271" t="e">
        <f t="shared" si="195"/>
        <v>#VALUE!</v>
      </c>
      <c r="CR104" s="271" t="e">
        <f t="shared" si="196"/>
        <v>#VALUE!</v>
      </c>
      <c r="CS104" s="271" t="e">
        <f t="shared" si="197"/>
        <v>#VALUE!</v>
      </c>
      <c r="CT104" s="271" t="e">
        <f t="shared" si="198"/>
        <v>#VALUE!</v>
      </c>
      <c r="CU104" s="271" t="e">
        <f t="shared" si="199"/>
        <v>#VALUE!</v>
      </c>
      <c r="CV104" s="271" t="e">
        <f t="shared" si="200"/>
        <v>#VALUE!</v>
      </c>
      <c r="CW104" s="271" t="e">
        <f t="shared" si="201"/>
        <v>#VALUE!</v>
      </c>
      <c r="CX104" s="271" t="e">
        <f t="shared" si="202"/>
        <v>#VALUE!</v>
      </c>
      <c r="CY104" s="271" t="e">
        <f t="shared" si="203"/>
        <v>#VALUE!</v>
      </c>
      <c r="CZ104" s="271" t="e">
        <f t="shared" si="204"/>
        <v>#VALUE!</v>
      </c>
      <c r="DA104" s="271" t="e">
        <f t="shared" si="205"/>
        <v>#VALUE!</v>
      </c>
      <c r="DB104" s="271" t="e">
        <f t="shared" si="206"/>
        <v>#VALUE!</v>
      </c>
      <c r="DC104" s="271" t="e">
        <f t="shared" si="207"/>
        <v>#VALUE!</v>
      </c>
      <c r="DD104" s="271" t="e">
        <f t="shared" si="208"/>
        <v>#VALUE!</v>
      </c>
      <c r="DE104" s="271" t="e">
        <f t="shared" si="209"/>
        <v>#VALUE!</v>
      </c>
      <c r="DF104" s="271" t="e">
        <f t="shared" si="210"/>
        <v>#VALUE!</v>
      </c>
      <c r="DG104" s="271" t="e">
        <f t="shared" si="211"/>
        <v>#VALUE!</v>
      </c>
      <c r="DH104" s="271" t="e">
        <f t="shared" si="212"/>
        <v>#VALUE!</v>
      </c>
      <c r="DI104" s="271" t="e">
        <f t="shared" si="213"/>
        <v>#VALUE!</v>
      </c>
      <c r="DJ104" s="271" t="e">
        <f t="shared" si="214"/>
        <v>#VALUE!</v>
      </c>
      <c r="DK104" s="271" t="e">
        <f t="shared" si="215"/>
        <v>#VALUE!</v>
      </c>
      <c r="DL104" s="271" t="e">
        <f t="shared" si="216"/>
        <v>#VALUE!</v>
      </c>
      <c r="DM104" s="271" t="e">
        <f t="shared" si="217"/>
        <v>#VALUE!</v>
      </c>
      <c r="DN104" s="271" t="e">
        <f t="shared" si="218"/>
        <v>#VALUE!</v>
      </c>
      <c r="DO104" s="271" t="e">
        <f t="shared" si="219"/>
        <v>#VALUE!</v>
      </c>
      <c r="DP104" s="271" t="e">
        <f t="shared" si="220"/>
        <v>#VALUE!</v>
      </c>
      <c r="DQ104" s="271" t="e">
        <f t="shared" si="221"/>
        <v>#VALUE!</v>
      </c>
      <c r="DR104" s="271" t="e">
        <f t="shared" si="222"/>
        <v>#VALUE!</v>
      </c>
      <c r="DS104" s="271" t="e">
        <f t="shared" si="223"/>
        <v>#VALUE!</v>
      </c>
      <c r="DT104" s="271" t="e">
        <f t="shared" si="224"/>
        <v>#VALUE!</v>
      </c>
      <c r="DU104" s="271" t="e">
        <f t="shared" si="225"/>
        <v>#VALUE!</v>
      </c>
      <c r="DV104" s="271" t="e">
        <f t="shared" si="226"/>
        <v>#VALUE!</v>
      </c>
      <c r="DW104" s="271" t="e">
        <f t="shared" si="227"/>
        <v>#VALUE!</v>
      </c>
      <c r="DX104" s="271" t="e">
        <f t="shared" si="228"/>
        <v>#VALUE!</v>
      </c>
      <c r="DY104" s="271" t="e">
        <f t="shared" si="229"/>
        <v>#VALUE!</v>
      </c>
      <c r="DZ104" s="271" t="e">
        <f t="shared" si="230"/>
        <v>#VALUE!</v>
      </c>
      <c r="EA104" s="271" t="e">
        <f t="shared" si="231"/>
        <v>#VALUE!</v>
      </c>
      <c r="EB104" s="271" t="e">
        <f t="shared" si="232"/>
        <v>#VALUE!</v>
      </c>
      <c r="EC104" s="271" t="e">
        <f t="shared" si="233"/>
        <v>#VALUE!</v>
      </c>
      <c r="ED104" s="271" t="e">
        <f t="shared" si="234"/>
        <v>#VALUE!</v>
      </c>
      <c r="EE104" s="271" t="e">
        <f t="shared" si="235"/>
        <v>#VALUE!</v>
      </c>
      <c r="EF104" s="271" t="e">
        <f t="shared" si="236"/>
        <v>#VALUE!</v>
      </c>
      <c r="EG104" s="271" t="e">
        <f t="shared" si="237"/>
        <v>#VALUE!</v>
      </c>
      <c r="EH104" s="271" t="e">
        <f t="shared" si="238"/>
        <v>#VALUE!</v>
      </c>
      <c r="EI104" s="338" t="e">
        <f t="shared" si="239"/>
        <v>#VALUE!</v>
      </c>
    </row>
    <row r="105" customHeight="1" ht="16.0">
      <c r="B105" s="323" t="s">
        <v>519</v>
      </c>
      <c r="C105" s="324" t="s">
        <v>519</v>
      </c>
      <c r="D105" s="325" t="s">
        <v>519</v>
      </c>
      <c r="E105" s="326" t="s">
        <v>519</v>
      </c>
      <c r="F105" s="146"/>
      <c r="G105" s="308" t="e">
        <f>IF(AND(P105&lt;&gt;"",E105="Live",D105="Opportunity"),RANK(P105,Current_Score,1)+COUNTIF(P$12:$P105,P105)-1,"")</f>
        <v>#VALUE!</v>
      </c>
      <c r="H105" s="309" t="e">
        <f>IF(AND(P105&lt;&gt;"",E105="Live",D105="Threat"),RANK(P105,Current_Score,0)+COUNTIF(P$12:$P105,P105)-1,"")</f>
        <v>#VALUE!</v>
      </c>
      <c r="I105" s="146"/>
      <c r="J105" s="323" t="s">
        <v>520</v>
      </c>
      <c r="K105" s="327" t="s">
        <v>521</v>
      </c>
      <c r="L105" s="327" t="s">
        <v>518</v>
      </c>
      <c r="M105" s="327" t="s">
        <v>519</v>
      </c>
      <c r="N105" s="328" t="e">
        <f t="shared" si="119"/>
        <v>#NAME?</v>
      </c>
      <c r="O105" s="271" t="e">
        <f>INDEX(Scale_Names,MAX(IF(K105="",0,MATCH(K105,Scale_Names,0)),IF(L105="",0,MATCH(L105,Scale_Names,0)),IF(M105=0,0,MATCH(M105,Scale_Names,0))),0)</f>
        <v>#NAME?</v>
      </c>
      <c r="P105" s="329" t="e">
        <f>IF(OR(J105="NIL",J105="",ISERROR(O105)),"",INDEX(PIG,MATCH(J105,PIG_Likelihood_Scale,0),MATCH(O105,PIG_Impact_Scale,0))*N105)</f>
        <v>#VALUE!</v>
      </c>
      <c r="Q105" s="146"/>
      <c r="R105" s="330" t="s">
        <v>791</v>
      </c>
      <c r="S105" s="331" t="s">
        <v>792</v>
      </c>
      <c r="T105" s="331" t="s">
        <v>793</v>
      </c>
      <c r="U105" s="332" t="e">
        <f t="shared" si="125"/>
        <v>#NAME?</v>
      </c>
      <c r="V105" s="146"/>
      <c r="W105" s="333" t="s">
        <v>794</v>
      </c>
      <c r="X105" s="146"/>
      <c r="Y105" s="320" t="s">
        <v>520</v>
      </c>
      <c r="Z105" s="271" t="s">
        <v>521</v>
      </c>
      <c r="AA105" s="271" t="s">
        <v>518</v>
      </c>
      <c r="AB105" s="271" t="s">
        <v>519</v>
      </c>
      <c r="AC105" s="328" t="e">
        <f t="shared" si="131"/>
        <v>#NAME?</v>
      </c>
      <c r="AD105" s="271" t="e">
        <f>INDEX(Scale_Names,MAX(IF(Z105="",0,MATCH(Z105,Scale_Names,0)),IF(AA105="",0,MATCH(AA105,Scale_Names,0)),IF(AB105=0,0,MATCH(AB105,Scale_Names,0))),0)</f>
        <v>#NAME?</v>
      </c>
      <c r="AE105" s="334" t="e">
        <f>IF(OR(Y105="NIL",ISERROR(AD105)),"",INDEX(PIG,MATCH(Y105,PIG_Likelihood_Scale,0),MATCH(AD105,PIG_Impact_Scale,0))*AC105)</f>
        <v>#VALUE!</v>
      </c>
      <c r="AF105" s="146"/>
      <c r="AG105" s="335" t="s">
        <v>791</v>
      </c>
      <c r="AH105" s="269" t="s">
        <v>792</v>
      </c>
      <c r="AI105" s="269" t="s">
        <v>793</v>
      </c>
      <c r="AJ105" s="336" t="e">
        <f t="shared" si="137"/>
        <v>#NAME?</v>
      </c>
      <c r="AK105" s="146"/>
      <c r="AL105" s="320" t="e">
        <f>IF(OR(J105="NIL",ISERROR(O105),E105&lt;&gt;Live),"",INDEX(Unique_PIG,MATCH(J105,PIG_Likelihood_Scale,0),MATCH(O105,PIG_Impact_Scale,0))*N105)</f>
        <v>#VALUE!</v>
      </c>
      <c r="AM105" s="271" t="e">
        <f t="shared" si="139"/>
        <v>#VALUE!</v>
      </c>
      <c r="AN105" s="271" t="e">
        <f t="shared" si="140"/>
        <v>#VALUE!</v>
      </c>
      <c r="AO105" s="271" t="e">
        <f t="shared" si="141"/>
        <v>#VALUE!</v>
      </c>
      <c r="AP105" s="271" t="e">
        <f t="shared" si="142"/>
        <v>#VALUE!</v>
      </c>
      <c r="AQ105" s="271" t="e">
        <f t="shared" si="143"/>
        <v>#VALUE!</v>
      </c>
      <c r="AR105" s="271" t="e">
        <f t="shared" si="144"/>
        <v>#VALUE!</v>
      </c>
      <c r="AS105" s="271" t="e">
        <f t="shared" si="145"/>
        <v>#VALUE!</v>
      </c>
      <c r="AT105" s="271" t="e">
        <f t="shared" si="146"/>
        <v>#VALUE!</v>
      </c>
      <c r="AU105" s="271" t="e">
        <f t="shared" si="147"/>
        <v>#VALUE!</v>
      </c>
      <c r="AV105" s="271" t="e">
        <f t="shared" si="148"/>
        <v>#VALUE!</v>
      </c>
      <c r="AW105" s="271" t="e">
        <f t="shared" si="149"/>
        <v>#VALUE!</v>
      </c>
      <c r="AX105" s="271" t="e">
        <f t="shared" si="150"/>
        <v>#VALUE!</v>
      </c>
      <c r="AY105" s="271" t="e">
        <f t="shared" si="151"/>
        <v>#VALUE!</v>
      </c>
      <c r="AZ105" s="271" t="e">
        <f t="shared" si="152"/>
        <v>#VALUE!</v>
      </c>
      <c r="BA105" s="271" t="e">
        <f t="shared" si="153"/>
        <v>#VALUE!</v>
      </c>
      <c r="BB105" s="271" t="e">
        <f t="shared" si="154"/>
        <v>#VALUE!</v>
      </c>
      <c r="BC105" s="271" t="e">
        <f t="shared" si="155"/>
        <v>#VALUE!</v>
      </c>
      <c r="BD105" s="271" t="e">
        <f t="shared" si="156"/>
        <v>#VALUE!</v>
      </c>
      <c r="BE105" s="271" t="e">
        <f t="shared" si="157"/>
        <v>#VALUE!</v>
      </c>
      <c r="BF105" s="271" t="e">
        <f t="shared" si="158"/>
        <v>#VALUE!</v>
      </c>
      <c r="BG105" s="271" t="e">
        <f t="shared" si="159"/>
        <v>#VALUE!</v>
      </c>
      <c r="BH105" s="271" t="e">
        <f t="shared" si="160"/>
        <v>#VALUE!</v>
      </c>
      <c r="BI105" s="271" t="e">
        <f t="shared" si="161"/>
        <v>#VALUE!</v>
      </c>
      <c r="BJ105" s="271" t="e">
        <f t="shared" si="162"/>
        <v>#VALUE!</v>
      </c>
      <c r="BK105" s="271" t="e">
        <f t="shared" si="163"/>
        <v>#VALUE!</v>
      </c>
      <c r="BL105" s="271" t="e">
        <f t="shared" si="164"/>
        <v>#VALUE!</v>
      </c>
      <c r="BM105" s="271" t="e">
        <f t="shared" si="165"/>
        <v>#VALUE!</v>
      </c>
      <c r="BN105" s="271" t="e">
        <f t="shared" si="166"/>
        <v>#VALUE!</v>
      </c>
      <c r="BO105" s="271" t="e">
        <f t="shared" si="167"/>
        <v>#VALUE!</v>
      </c>
      <c r="BP105" s="271" t="e">
        <f t="shared" si="168"/>
        <v>#VALUE!</v>
      </c>
      <c r="BQ105" s="271" t="e">
        <f t="shared" si="169"/>
        <v>#VALUE!</v>
      </c>
      <c r="BR105" s="271" t="e">
        <f t="shared" si="170"/>
        <v>#VALUE!</v>
      </c>
      <c r="BS105" s="271" t="e">
        <f t="shared" si="171"/>
        <v>#VALUE!</v>
      </c>
      <c r="BT105" s="271" t="e">
        <f t="shared" si="172"/>
        <v>#VALUE!</v>
      </c>
      <c r="BU105" s="271" t="e">
        <f t="shared" si="173"/>
        <v>#VALUE!</v>
      </c>
      <c r="BV105" s="271" t="e">
        <f t="shared" si="174"/>
        <v>#VALUE!</v>
      </c>
      <c r="BW105" s="271" t="e">
        <f t="shared" si="175"/>
        <v>#VALUE!</v>
      </c>
      <c r="BX105" s="271" t="e">
        <f t="shared" si="176"/>
        <v>#VALUE!</v>
      </c>
      <c r="BY105" s="271" t="e">
        <f t="shared" si="177"/>
        <v>#VALUE!</v>
      </c>
      <c r="BZ105" s="271" t="e">
        <f t="shared" si="178"/>
        <v>#VALUE!</v>
      </c>
      <c r="CA105" s="271" t="e">
        <f t="shared" si="179"/>
        <v>#VALUE!</v>
      </c>
      <c r="CB105" s="271" t="e">
        <f t="shared" si="180"/>
        <v>#VALUE!</v>
      </c>
      <c r="CC105" s="271" t="e">
        <f t="shared" si="181"/>
        <v>#VALUE!</v>
      </c>
      <c r="CD105" s="271" t="e">
        <f t="shared" si="182"/>
        <v>#VALUE!</v>
      </c>
      <c r="CE105" s="271" t="e">
        <f t="shared" si="183"/>
        <v>#VALUE!</v>
      </c>
      <c r="CF105" s="271" t="e">
        <f t="shared" si="184"/>
        <v>#VALUE!</v>
      </c>
      <c r="CG105" s="271" t="e">
        <f t="shared" si="185"/>
        <v>#VALUE!</v>
      </c>
      <c r="CH105" s="271" t="e">
        <f t="shared" si="186"/>
        <v>#VALUE!</v>
      </c>
      <c r="CI105" s="271" t="e">
        <f t="shared" si="187"/>
        <v>#VALUE!</v>
      </c>
      <c r="CJ105" s="156" t="e">
        <f t="shared" si="188"/>
        <v>#VALUE!</v>
      </c>
      <c r="CK105" s="337" t="e">
        <f>IF(OR(Y105="NIL",ISERROR(AD105),E105&lt;&gt;Live),"",INDEX(Unique_PIG,MATCH(Y105,PIG_Likelihood_Scale,0),MATCH(AD105,PIG_Impact_Scale,0))*AC105)</f>
        <v>#VALUE!</v>
      </c>
      <c r="CL105" s="271" t="e">
        <f t="shared" si="190"/>
        <v>#VALUE!</v>
      </c>
      <c r="CM105" s="271" t="e">
        <f t="shared" si="191"/>
        <v>#VALUE!</v>
      </c>
      <c r="CN105" s="271" t="e">
        <f t="shared" si="192"/>
        <v>#VALUE!</v>
      </c>
      <c r="CO105" s="271" t="e">
        <f t="shared" si="193"/>
        <v>#VALUE!</v>
      </c>
      <c r="CP105" s="271" t="e">
        <f t="shared" si="194"/>
        <v>#VALUE!</v>
      </c>
      <c r="CQ105" s="271" t="e">
        <f t="shared" si="195"/>
        <v>#VALUE!</v>
      </c>
      <c r="CR105" s="271" t="e">
        <f t="shared" si="196"/>
        <v>#VALUE!</v>
      </c>
      <c r="CS105" s="271" t="e">
        <f t="shared" si="197"/>
        <v>#VALUE!</v>
      </c>
      <c r="CT105" s="271" t="e">
        <f t="shared" si="198"/>
        <v>#VALUE!</v>
      </c>
      <c r="CU105" s="271" t="e">
        <f t="shared" si="199"/>
        <v>#VALUE!</v>
      </c>
      <c r="CV105" s="271" t="e">
        <f t="shared" si="200"/>
        <v>#VALUE!</v>
      </c>
      <c r="CW105" s="271" t="e">
        <f t="shared" si="201"/>
        <v>#VALUE!</v>
      </c>
      <c r="CX105" s="271" t="e">
        <f t="shared" si="202"/>
        <v>#VALUE!</v>
      </c>
      <c r="CY105" s="271" t="e">
        <f t="shared" si="203"/>
        <v>#VALUE!</v>
      </c>
      <c r="CZ105" s="271" t="e">
        <f t="shared" si="204"/>
        <v>#VALUE!</v>
      </c>
      <c r="DA105" s="271" t="e">
        <f t="shared" si="205"/>
        <v>#VALUE!</v>
      </c>
      <c r="DB105" s="271" t="e">
        <f t="shared" si="206"/>
        <v>#VALUE!</v>
      </c>
      <c r="DC105" s="271" t="e">
        <f t="shared" si="207"/>
        <v>#VALUE!</v>
      </c>
      <c r="DD105" s="271" t="e">
        <f t="shared" si="208"/>
        <v>#VALUE!</v>
      </c>
      <c r="DE105" s="271" t="e">
        <f t="shared" si="209"/>
        <v>#VALUE!</v>
      </c>
      <c r="DF105" s="271" t="e">
        <f t="shared" si="210"/>
        <v>#VALUE!</v>
      </c>
      <c r="DG105" s="271" t="e">
        <f t="shared" si="211"/>
        <v>#VALUE!</v>
      </c>
      <c r="DH105" s="271" t="e">
        <f t="shared" si="212"/>
        <v>#VALUE!</v>
      </c>
      <c r="DI105" s="271" t="e">
        <f t="shared" si="213"/>
        <v>#VALUE!</v>
      </c>
      <c r="DJ105" s="271" t="e">
        <f t="shared" si="214"/>
        <v>#VALUE!</v>
      </c>
      <c r="DK105" s="271" t="e">
        <f t="shared" si="215"/>
        <v>#VALUE!</v>
      </c>
      <c r="DL105" s="271" t="e">
        <f t="shared" si="216"/>
        <v>#VALUE!</v>
      </c>
      <c r="DM105" s="271" t="e">
        <f t="shared" si="217"/>
        <v>#VALUE!</v>
      </c>
      <c r="DN105" s="271" t="e">
        <f t="shared" si="218"/>
        <v>#VALUE!</v>
      </c>
      <c r="DO105" s="271" t="e">
        <f t="shared" si="219"/>
        <v>#VALUE!</v>
      </c>
      <c r="DP105" s="271" t="e">
        <f t="shared" si="220"/>
        <v>#VALUE!</v>
      </c>
      <c r="DQ105" s="271" t="e">
        <f t="shared" si="221"/>
        <v>#VALUE!</v>
      </c>
      <c r="DR105" s="271" t="e">
        <f t="shared" si="222"/>
        <v>#VALUE!</v>
      </c>
      <c r="DS105" s="271" t="e">
        <f t="shared" si="223"/>
        <v>#VALUE!</v>
      </c>
      <c r="DT105" s="271" t="e">
        <f t="shared" si="224"/>
        <v>#VALUE!</v>
      </c>
      <c r="DU105" s="271" t="e">
        <f t="shared" si="225"/>
        <v>#VALUE!</v>
      </c>
      <c r="DV105" s="271" t="e">
        <f t="shared" si="226"/>
        <v>#VALUE!</v>
      </c>
      <c r="DW105" s="271" t="e">
        <f t="shared" si="227"/>
        <v>#VALUE!</v>
      </c>
      <c r="DX105" s="271" t="e">
        <f t="shared" si="228"/>
        <v>#VALUE!</v>
      </c>
      <c r="DY105" s="271" t="e">
        <f t="shared" si="229"/>
        <v>#VALUE!</v>
      </c>
      <c r="DZ105" s="271" t="e">
        <f t="shared" si="230"/>
        <v>#VALUE!</v>
      </c>
      <c r="EA105" s="271" t="e">
        <f t="shared" si="231"/>
        <v>#VALUE!</v>
      </c>
      <c r="EB105" s="271" t="e">
        <f t="shared" si="232"/>
        <v>#VALUE!</v>
      </c>
      <c r="EC105" s="271" t="e">
        <f t="shared" si="233"/>
        <v>#VALUE!</v>
      </c>
      <c r="ED105" s="271" t="e">
        <f t="shared" si="234"/>
        <v>#VALUE!</v>
      </c>
      <c r="EE105" s="271" t="e">
        <f t="shared" si="235"/>
        <v>#VALUE!</v>
      </c>
      <c r="EF105" s="271" t="e">
        <f t="shared" si="236"/>
        <v>#VALUE!</v>
      </c>
      <c r="EG105" s="271" t="e">
        <f t="shared" si="237"/>
        <v>#VALUE!</v>
      </c>
      <c r="EH105" s="271" t="e">
        <f t="shared" si="238"/>
        <v>#VALUE!</v>
      </c>
      <c r="EI105" s="338" t="e">
        <f t="shared" si="239"/>
        <v>#VALUE!</v>
      </c>
    </row>
    <row r="106" customHeight="1" ht="16.0">
      <c r="B106" s="323" t="s">
        <v>519</v>
      </c>
      <c r="C106" s="324" t="s">
        <v>519</v>
      </c>
      <c r="D106" s="325" t="s">
        <v>519</v>
      </c>
      <c r="E106" s="326" t="s">
        <v>519</v>
      </c>
      <c r="F106" s="146"/>
      <c r="G106" s="308" t="e">
        <f>IF(AND(P106&lt;&gt;"",E106="Live",D106="Opportunity"),RANK(P106,Current_Score,1)+COUNTIF(P$12:$P106,P106)-1,"")</f>
        <v>#VALUE!</v>
      </c>
      <c r="H106" s="309" t="e">
        <f>IF(AND(P106&lt;&gt;"",E106="Live",D106="Threat"),RANK(P106,Current_Score,0)+COUNTIF(P$12:$P106,P106)-1,"")</f>
        <v>#VALUE!</v>
      </c>
      <c r="I106" s="146"/>
      <c r="J106" s="323" t="s">
        <v>520</v>
      </c>
      <c r="K106" s="327" t="s">
        <v>521</v>
      </c>
      <c r="L106" s="327" t="s">
        <v>518</v>
      </c>
      <c r="M106" s="327" t="s">
        <v>519</v>
      </c>
      <c r="N106" s="328" t="e">
        <f t="shared" si="119"/>
        <v>#NAME?</v>
      </c>
      <c r="O106" s="271" t="e">
        <f>INDEX(Scale_Names,MAX(IF(K106="",0,MATCH(K106,Scale_Names,0)),IF(L106="",0,MATCH(L106,Scale_Names,0)),IF(M106=0,0,MATCH(M106,Scale_Names,0))),0)</f>
        <v>#NAME?</v>
      </c>
      <c r="P106" s="329" t="e">
        <f>IF(OR(J106="NIL",J106="",ISERROR(O106)),"",INDEX(PIG,MATCH(J106,PIG_Likelihood_Scale,0),MATCH(O106,PIG_Impact_Scale,0))*N106)</f>
        <v>#VALUE!</v>
      </c>
      <c r="Q106" s="146"/>
      <c r="R106" s="330" t="s">
        <v>795</v>
      </c>
      <c r="S106" s="331" t="s">
        <v>796</v>
      </c>
      <c r="T106" s="331" t="s">
        <v>797</v>
      </c>
      <c r="U106" s="332" t="e">
        <f t="shared" si="125"/>
        <v>#NAME?</v>
      </c>
      <c r="V106" s="146"/>
      <c r="W106" s="333" t="s">
        <v>798</v>
      </c>
      <c r="X106" s="146"/>
      <c r="Y106" s="320" t="s">
        <v>520</v>
      </c>
      <c r="Z106" s="271" t="s">
        <v>521</v>
      </c>
      <c r="AA106" s="271" t="s">
        <v>518</v>
      </c>
      <c r="AB106" s="271" t="s">
        <v>519</v>
      </c>
      <c r="AC106" s="328" t="e">
        <f t="shared" si="131"/>
        <v>#NAME?</v>
      </c>
      <c r="AD106" s="271" t="e">
        <f>INDEX(Scale_Names,MAX(IF(Z106="",0,MATCH(Z106,Scale_Names,0)),IF(AA106="",0,MATCH(AA106,Scale_Names,0)),IF(AB106=0,0,MATCH(AB106,Scale_Names,0))),0)</f>
        <v>#NAME?</v>
      </c>
      <c r="AE106" s="334" t="e">
        <f>IF(OR(Y106="NIL",ISERROR(AD106)),"",INDEX(PIG,MATCH(Y106,PIG_Likelihood_Scale,0),MATCH(AD106,PIG_Impact_Scale,0))*AC106)</f>
        <v>#VALUE!</v>
      </c>
      <c r="AF106" s="146"/>
      <c r="AG106" s="335" t="s">
        <v>795</v>
      </c>
      <c r="AH106" s="269" t="s">
        <v>796</v>
      </c>
      <c r="AI106" s="269" t="s">
        <v>797</v>
      </c>
      <c r="AJ106" s="336" t="e">
        <f t="shared" si="137"/>
        <v>#NAME?</v>
      </c>
      <c r="AK106" s="146"/>
      <c r="AL106" s="320" t="e">
        <f>IF(OR(J106="NIL",ISERROR(O106),E106&lt;&gt;Live),"",INDEX(Unique_PIG,MATCH(J106,PIG_Likelihood_Scale,0),MATCH(O106,PIG_Impact_Scale,0))*N106)</f>
        <v>#VALUE!</v>
      </c>
      <c r="AM106" s="271" t="e">
        <f t="shared" si="139"/>
        <v>#VALUE!</v>
      </c>
      <c r="AN106" s="271" t="e">
        <f t="shared" si="140"/>
        <v>#VALUE!</v>
      </c>
      <c r="AO106" s="271" t="e">
        <f t="shared" si="141"/>
        <v>#VALUE!</v>
      </c>
      <c r="AP106" s="271" t="e">
        <f t="shared" si="142"/>
        <v>#VALUE!</v>
      </c>
      <c r="AQ106" s="271" t="e">
        <f t="shared" si="143"/>
        <v>#VALUE!</v>
      </c>
      <c r="AR106" s="271" t="e">
        <f t="shared" si="144"/>
        <v>#VALUE!</v>
      </c>
      <c r="AS106" s="271" t="e">
        <f t="shared" si="145"/>
        <v>#VALUE!</v>
      </c>
      <c r="AT106" s="271" t="e">
        <f t="shared" si="146"/>
        <v>#VALUE!</v>
      </c>
      <c r="AU106" s="271" t="e">
        <f t="shared" si="147"/>
        <v>#VALUE!</v>
      </c>
      <c r="AV106" s="271" t="e">
        <f t="shared" si="148"/>
        <v>#VALUE!</v>
      </c>
      <c r="AW106" s="271" t="e">
        <f t="shared" si="149"/>
        <v>#VALUE!</v>
      </c>
      <c r="AX106" s="271" t="e">
        <f t="shared" si="150"/>
        <v>#VALUE!</v>
      </c>
      <c r="AY106" s="271" t="e">
        <f t="shared" si="151"/>
        <v>#VALUE!</v>
      </c>
      <c r="AZ106" s="271" t="e">
        <f t="shared" si="152"/>
        <v>#VALUE!</v>
      </c>
      <c r="BA106" s="271" t="e">
        <f t="shared" si="153"/>
        <v>#VALUE!</v>
      </c>
      <c r="BB106" s="271" t="e">
        <f t="shared" si="154"/>
        <v>#VALUE!</v>
      </c>
      <c r="BC106" s="271" t="e">
        <f t="shared" si="155"/>
        <v>#VALUE!</v>
      </c>
      <c r="BD106" s="271" t="e">
        <f t="shared" si="156"/>
        <v>#VALUE!</v>
      </c>
      <c r="BE106" s="271" t="e">
        <f t="shared" si="157"/>
        <v>#VALUE!</v>
      </c>
      <c r="BF106" s="271" t="e">
        <f t="shared" si="158"/>
        <v>#VALUE!</v>
      </c>
      <c r="BG106" s="271" t="e">
        <f t="shared" si="159"/>
        <v>#VALUE!</v>
      </c>
      <c r="BH106" s="271" t="e">
        <f t="shared" si="160"/>
        <v>#VALUE!</v>
      </c>
      <c r="BI106" s="271" t="e">
        <f t="shared" si="161"/>
        <v>#VALUE!</v>
      </c>
      <c r="BJ106" s="271" t="e">
        <f t="shared" si="162"/>
        <v>#VALUE!</v>
      </c>
      <c r="BK106" s="271" t="e">
        <f t="shared" si="163"/>
        <v>#VALUE!</v>
      </c>
      <c r="BL106" s="271" t="e">
        <f t="shared" si="164"/>
        <v>#VALUE!</v>
      </c>
      <c r="BM106" s="271" t="e">
        <f t="shared" si="165"/>
        <v>#VALUE!</v>
      </c>
      <c r="BN106" s="271" t="e">
        <f t="shared" si="166"/>
        <v>#VALUE!</v>
      </c>
      <c r="BO106" s="271" t="e">
        <f t="shared" si="167"/>
        <v>#VALUE!</v>
      </c>
      <c r="BP106" s="271" t="e">
        <f t="shared" si="168"/>
        <v>#VALUE!</v>
      </c>
      <c r="BQ106" s="271" t="e">
        <f t="shared" si="169"/>
        <v>#VALUE!</v>
      </c>
      <c r="BR106" s="271" t="e">
        <f t="shared" si="170"/>
        <v>#VALUE!</v>
      </c>
      <c r="BS106" s="271" t="e">
        <f t="shared" si="171"/>
        <v>#VALUE!</v>
      </c>
      <c r="BT106" s="271" t="e">
        <f t="shared" si="172"/>
        <v>#VALUE!</v>
      </c>
      <c r="BU106" s="271" t="e">
        <f t="shared" si="173"/>
        <v>#VALUE!</v>
      </c>
      <c r="BV106" s="271" t="e">
        <f t="shared" si="174"/>
        <v>#VALUE!</v>
      </c>
      <c r="BW106" s="271" t="e">
        <f t="shared" si="175"/>
        <v>#VALUE!</v>
      </c>
      <c r="BX106" s="271" t="e">
        <f t="shared" si="176"/>
        <v>#VALUE!</v>
      </c>
      <c r="BY106" s="271" t="e">
        <f t="shared" si="177"/>
        <v>#VALUE!</v>
      </c>
      <c r="BZ106" s="271" t="e">
        <f t="shared" si="178"/>
        <v>#VALUE!</v>
      </c>
      <c r="CA106" s="271" t="e">
        <f t="shared" si="179"/>
        <v>#VALUE!</v>
      </c>
      <c r="CB106" s="271" t="e">
        <f t="shared" si="180"/>
        <v>#VALUE!</v>
      </c>
      <c r="CC106" s="271" t="e">
        <f t="shared" si="181"/>
        <v>#VALUE!</v>
      </c>
      <c r="CD106" s="271" t="e">
        <f t="shared" si="182"/>
        <v>#VALUE!</v>
      </c>
      <c r="CE106" s="271" t="e">
        <f t="shared" si="183"/>
        <v>#VALUE!</v>
      </c>
      <c r="CF106" s="271" t="e">
        <f t="shared" si="184"/>
        <v>#VALUE!</v>
      </c>
      <c r="CG106" s="271" t="e">
        <f t="shared" si="185"/>
        <v>#VALUE!</v>
      </c>
      <c r="CH106" s="271" t="e">
        <f t="shared" si="186"/>
        <v>#VALUE!</v>
      </c>
      <c r="CI106" s="271" t="e">
        <f t="shared" si="187"/>
        <v>#VALUE!</v>
      </c>
      <c r="CJ106" s="156" t="e">
        <f t="shared" si="188"/>
        <v>#VALUE!</v>
      </c>
      <c r="CK106" s="337" t="e">
        <f>IF(OR(Y106="NIL",ISERROR(AD106),E106&lt;&gt;Live),"",INDEX(Unique_PIG,MATCH(Y106,PIG_Likelihood_Scale,0),MATCH(AD106,PIG_Impact_Scale,0))*AC106)</f>
        <v>#VALUE!</v>
      </c>
      <c r="CL106" s="271" t="e">
        <f t="shared" si="190"/>
        <v>#VALUE!</v>
      </c>
      <c r="CM106" s="271" t="e">
        <f t="shared" si="191"/>
        <v>#VALUE!</v>
      </c>
      <c r="CN106" s="271" t="e">
        <f t="shared" si="192"/>
        <v>#VALUE!</v>
      </c>
      <c r="CO106" s="271" t="e">
        <f t="shared" si="193"/>
        <v>#VALUE!</v>
      </c>
      <c r="CP106" s="271" t="e">
        <f t="shared" si="194"/>
        <v>#VALUE!</v>
      </c>
      <c r="CQ106" s="271" t="e">
        <f t="shared" si="195"/>
        <v>#VALUE!</v>
      </c>
      <c r="CR106" s="271" t="e">
        <f t="shared" si="196"/>
        <v>#VALUE!</v>
      </c>
      <c r="CS106" s="271" t="e">
        <f t="shared" si="197"/>
        <v>#VALUE!</v>
      </c>
      <c r="CT106" s="271" t="e">
        <f t="shared" si="198"/>
        <v>#VALUE!</v>
      </c>
      <c r="CU106" s="271" t="e">
        <f t="shared" si="199"/>
        <v>#VALUE!</v>
      </c>
      <c r="CV106" s="271" t="e">
        <f t="shared" si="200"/>
        <v>#VALUE!</v>
      </c>
      <c r="CW106" s="271" t="e">
        <f t="shared" si="201"/>
        <v>#VALUE!</v>
      </c>
      <c r="CX106" s="271" t="e">
        <f t="shared" si="202"/>
        <v>#VALUE!</v>
      </c>
      <c r="CY106" s="271" t="e">
        <f t="shared" si="203"/>
        <v>#VALUE!</v>
      </c>
      <c r="CZ106" s="271" t="e">
        <f t="shared" si="204"/>
        <v>#VALUE!</v>
      </c>
      <c r="DA106" s="271" t="e">
        <f t="shared" si="205"/>
        <v>#VALUE!</v>
      </c>
      <c r="DB106" s="271" t="e">
        <f t="shared" si="206"/>
        <v>#VALUE!</v>
      </c>
      <c r="DC106" s="271" t="e">
        <f t="shared" si="207"/>
        <v>#VALUE!</v>
      </c>
      <c r="DD106" s="271" t="e">
        <f t="shared" si="208"/>
        <v>#VALUE!</v>
      </c>
      <c r="DE106" s="271" t="e">
        <f t="shared" si="209"/>
        <v>#VALUE!</v>
      </c>
      <c r="DF106" s="271" t="e">
        <f t="shared" si="210"/>
        <v>#VALUE!</v>
      </c>
      <c r="DG106" s="271" t="e">
        <f t="shared" si="211"/>
        <v>#VALUE!</v>
      </c>
      <c r="DH106" s="271" t="e">
        <f t="shared" si="212"/>
        <v>#VALUE!</v>
      </c>
      <c r="DI106" s="271" t="e">
        <f t="shared" si="213"/>
        <v>#VALUE!</v>
      </c>
      <c r="DJ106" s="271" t="e">
        <f t="shared" si="214"/>
        <v>#VALUE!</v>
      </c>
      <c r="DK106" s="271" t="e">
        <f t="shared" si="215"/>
        <v>#VALUE!</v>
      </c>
      <c r="DL106" s="271" t="e">
        <f t="shared" si="216"/>
        <v>#VALUE!</v>
      </c>
      <c r="DM106" s="271" t="e">
        <f t="shared" si="217"/>
        <v>#VALUE!</v>
      </c>
      <c r="DN106" s="271" t="e">
        <f t="shared" si="218"/>
        <v>#VALUE!</v>
      </c>
      <c r="DO106" s="271" t="e">
        <f t="shared" si="219"/>
        <v>#VALUE!</v>
      </c>
      <c r="DP106" s="271" t="e">
        <f t="shared" si="220"/>
        <v>#VALUE!</v>
      </c>
      <c r="DQ106" s="271" t="e">
        <f t="shared" si="221"/>
        <v>#VALUE!</v>
      </c>
      <c r="DR106" s="271" t="e">
        <f t="shared" si="222"/>
        <v>#VALUE!</v>
      </c>
      <c r="DS106" s="271" t="e">
        <f t="shared" si="223"/>
        <v>#VALUE!</v>
      </c>
      <c r="DT106" s="271" t="e">
        <f t="shared" si="224"/>
        <v>#VALUE!</v>
      </c>
      <c r="DU106" s="271" t="e">
        <f t="shared" si="225"/>
        <v>#VALUE!</v>
      </c>
      <c r="DV106" s="271" t="e">
        <f t="shared" si="226"/>
        <v>#VALUE!</v>
      </c>
      <c r="DW106" s="271" t="e">
        <f t="shared" si="227"/>
        <v>#VALUE!</v>
      </c>
      <c r="DX106" s="271" t="e">
        <f t="shared" si="228"/>
        <v>#VALUE!</v>
      </c>
      <c r="DY106" s="271" t="e">
        <f t="shared" si="229"/>
        <v>#VALUE!</v>
      </c>
      <c r="DZ106" s="271" t="e">
        <f t="shared" si="230"/>
        <v>#VALUE!</v>
      </c>
      <c r="EA106" s="271" t="e">
        <f t="shared" si="231"/>
        <v>#VALUE!</v>
      </c>
      <c r="EB106" s="271" t="e">
        <f t="shared" si="232"/>
        <v>#VALUE!</v>
      </c>
      <c r="EC106" s="271" t="e">
        <f t="shared" si="233"/>
        <v>#VALUE!</v>
      </c>
      <c r="ED106" s="271" t="e">
        <f t="shared" si="234"/>
        <v>#VALUE!</v>
      </c>
      <c r="EE106" s="271" t="e">
        <f t="shared" si="235"/>
        <v>#VALUE!</v>
      </c>
      <c r="EF106" s="271" t="e">
        <f t="shared" si="236"/>
        <v>#VALUE!</v>
      </c>
      <c r="EG106" s="271" t="e">
        <f t="shared" si="237"/>
        <v>#VALUE!</v>
      </c>
      <c r="EH106" s="271" t="e">
        <f t="shared" si="238"/>
        <v>#VALUE!</v>
      </c>
      <c r="EI106" s="338" t="e">
        <f t="shared" si="239"/>
        <v>#VALUE!</v>
      </c>
    </row>
    <row r="107" customHeight="1" ht="16.0">
      <c r="B107" s="323" t="s">
        <v>519</v>
      </c>
      <c r="C107" s="324" t="s">
        <v>519</v>
      </c>
      <c r="D107" s="325" t="s">
        <v>519</v>
      </c>
      <c r="E107" s="326" t="s">
        <v>519</v>
      </c>
      <c r="F107" s="146"/>
      <c r="G107" s="308" t="e">
        <f>IF(AND(P107&lt;&gt;"",E107="Live",D107="Opportunity"),RANK(P107,Current_Score,1)+COUNTIF(P$12:$P107,P107)-1,"")</f>
        <v>#VALUE!</v>
      </c>
      <c r="H107" s="309" t="e">
        <f>IF(AND(P107&lt;&gt;"",E107="Live",D107="Threat"),RANK(P107,Current_Score,0)+COUNTIF(P$12:$P107,P107)-1,"")</f>
        <v>#VALUE!</v>
      </c>
      <c r="I107" s="146"/>
      <c r="J107" s="323" t="s">
        <v>520</v>
      </c>
      <c r="K107" s="327" t="s">
        <v>521</v>
      </c>
      <c r="L107" s="327" t="s">
        <v>518</v>
      </c>
      <c r="M107" s="327" t="s">
        <v>519</v>
      </c>
      <c r="N107" s="328" t="e">
        <f t="shared" si="119"/>
        <v>#NAME?</v>
      </c>
      <c r="O107" s="271" t="e">
        <f>INDEX(Scale_Names,MAX(IF(K107="",0,MATCH(K107,Scale_Names,0)),IF(L107="",0,MATCH(L107,Scale_Names,0)),IF(M107=0,0,MATCH(M107,Scale_Names,0))),0)</f>
        <v>#NAME?</v>
      </c>
      <c r="P107" s="329" t="e">
        <f>IF(OR(J107="NIL",J107="",ISERROR(O107)),"",INDEX(PIG,MATCH(J107,PIG_Likelihood_Scale,0),MATCH(O107,PIG_Impact_Scale,0))*N107)</f>
        <v>#VALUE!</v>
      </c>
      <c r="Q107" s="146"/>
      <c r="R107" s="330" t="s">
        <v>799</v>
      </c>
      <c r="S107" s="331" t="s">
        <v>800</v>
      </c>
      <c r="T107" s="331" t="s">
        <v>801</v>
      </c>
      <c r="U107" s="332" t="e">
        <f t="shared" si="125"/>
        <v>#NAME?</v>
      </c>
      <c r="V107" s="146"/>
      <c r="W107" s="333" t="s">
        <v>802</v>
      </c>
      <c r="X107" s="146"/>
      <c r="Y107" s="320" t="s">
        <v>520</v>
      </c>
      <c r="Z107" s="271" t="s">
        <v>521</v>
      </c>
      <c r="AA107" s="271" t="s">
        <v>518</v>
      </c>
      <c r="AB107" s="271" t="s">
        <v>519</v>
      </c>
      <c r="AC107" s="328" t="e">
        <f t="shared" si="131"/>
        <v>#NAME?</v>
      </c>
      <c r="AD107" s="271" t="e">
        <f>INDEX(Scale_Names,MAX(IF(Z107="",0,MATCH(Z107,Scale_Names,0)),IF(AA107="",0,MATCH(AA107,Scale_Names,0)),IF(AB107=0,0,MATCH(AB107,Scale_Names,0))),0)</f>
        <v>#NAME?</v>
      </c>
      <c r="AE107" s="334" t="e">
        <f>IF(OR(Y107="NIL",ISERROR(AD107)),"",INDEX(PIG,MATCH(Y107,PIG_Likelihood_Scale,0),MATCH(AD107,PIG_Impact_Scale,0))*AC107)</f>
        <v>#VALUE!</v>
      </c>
      <c r="AF107" s="146"/>
      <c r="AG107" s="335" t="s">
        <v>799</v>
      </c>
      <c r="AH107" s="269" t="s">
        <v>800</v>
      </c>
      <c r="AI107" s="269" t="s">
        <v>801</v>
      </c>
      <c r="AJ107" s="336" t="e">
        <f t="shared" si="137"/>
        <v>#NAME?</v>
      </c>
      <c r="AK107" s="146"/>
      <c r="AL107" s="320" t="e">
        <f>IF(OR(J107="NIL",ISERROR(O107),E107&lt;&gt;Live),"",INDEX(Unique_PIG,MATCH(J107,PIG_Likelihood_Scale,0),MATCH(O107,PIG_Impact_Scale,0))*N107)</f>
        <v>#VALUE!</v>
      </c>
      <c r="AM107" s="271" t="e">
        <f t="shared" si="139"/>
        <v>#VALUE!</v>
      </c>
      <c r="AN107" s="271" t="e">
        <f t="shared" si="140"/>
        <v>#VALUE!</v>
      </c>
      <c r="AO107" s="271" t="e">
        <f t="shared" si="141"/>
        <v>#VALUE!</v>
      </c>
      <c r="AP107" s="271" t="e">
        <f t="shared" si="142"/>
        <v>#VALUE!</v>
      </c>
      <c r="AQ107" s="271" t="e">
        <f t="shared" si="143"/>
        <v>#VALUE!</v>
      </c>
      <c r="AR107" s="271" t="e">
        <f t="shared" si="144"/>
        <v>#VALUE!</v>
      </c>
      <c r="AS107" s="271" t="e">
        <f t="shared" si="145"/>
        <v>#VALUE!</v>
      </c>
      <c r="AT107" s="271" t="e">
        <f t="shared" si="146"/>
        <v>#VALUE!</v>
      </c>
      <c r="AU107" s="271" t="e">
        <f t="shared" si="147"/>
        <v>#VALUE!</v>
      </c>
      <c r="AV107" s="271" t="e">
        <f t="shared" si="148"/>
        <v>#VALUE!</v>
      </c>
      <c r="AW107" s="271" t="e">
        <f t="shared" si="149"/>
        <v>#VALUE!</v>
      </c>
      <c r="AX107" s="271" t="e">
        <f t="shared" si="150"/>
        <v>#VALUE!</v>
      </c>
      <c r="AY107" s="271" t="e">
        <f t="shared" si="151"/>
        <v>#VALUE!</v>
      </c>
      <c r="AZ107" s="271" t="e">
        <f t="shared" si="152"/>
        <v>#VALUE!</v>
      </c>
      <c r="BA107" s="271" t="e">
        <f t="shared" si="153"/>
        <v>#VALUE!</v>
      </c>
      <c r="BB107" s="271" t="e">
        <f t="shared" si="154"/>
        <v>#VALUE!</v>
      </c>
      <c r="BC107" s="271" t="e">
        <f t="shared" si="155"/>
        <v>#VALUE!</v>
      </c>
      <c r="BD107" s="271" t="e">
        <f t="shared" si="156"/>
        <v>#VALUE!</v>
      </c>
      <c r="BE107" s="271" t="e">
        <f t="shared" si="157"/>
        <v>#VALUE!</v>
      </c>
      <c r="BF107" s="271" t="e">
        <f t="shared" si="158"/>
        <v>#VALUE!</v>
      </c>
      <c r="BG107" s="271" t="e">
        <f t="shared" si="159"/>
        <v>#VALUE!</v>
      </c>
      <c r="BH107" s="271" t="e">
        <f t="shared" si="160"/>
        <v>#VALUE!</v>
      </c>
      <c r="BI107" s="271" t="e">
        <f t="shared" si="161"/>
        <v>#VALUE!</v>
      </c>
      <c r="BJ107" s="271" t="e">
        <f t="shared" si="162"/>
        <v>#VALUE!</v>
      </c>
      <c r="BK107" s="271" t="e">
        <f t="shared" si="163"/>
        <v>#VALUE!</v>
      </c>
      <c r="BL107" s="271" t="e">
        <f t="shared" si="164"/>
        <v>#VALUE!</v>
      </c>
      <c r="BM107" s="271" t="e">
        <f t="shared" si="165"/>
        <v>#VALUE!</v>
      </c>
      <c r="BN107" s="271" t="e">
        <f t="shared" si="166"/>
        <v>#VALUE!</v>
      </c>
      <c r="BO107" s="271" t="e">
        <f t="shared" si="167"/>
        <v>#VALUE!</v>
      </c>
      <c r="BP107" s="271" t="e">
        <f t="shared" si="168"/>
        <v>#VALUE!</v>
      </c>
      <c r="BQ107" s="271" t="e">
        <f t="shared" si="169"/>
        <v>#VALUE!</v>
      </c>
      <c r="BR107" s="271" t="e">
        <f t="shared" si="170"/>
        <v>#VALUE!</v>
      </c>
      <c r="BS107" s="271" t="e">
        <f t="shared" si="171"/>
        <v>#VALUE!</v>
      </c>
      <c r="BT107" s="271" t="e">
        <f t="shared" si="172"/>
        <v>#VALUE!</v>
      </c>
      <c r="BU107" s="271" t="e">
        <f t="shared" si="173"/>
        <v>#VALUE!</v>
      </c>
      <c r="BV107" s="271" t="e">
        <f t="shared" si="174"/>
        <v>#VALUE!</v>
      </c>
      <c r="BW107" s="271" t="e">
        <f t="shared" si="175"/>
        <v>#VALUE!</v>
      </c>
      <c r="BX107" s="271" t="e">
        <f t="shared" si="176"/>
        <v>#VALUE!</v>
      </c>
      <c r="BY107" s="271" t="e">
        <f t="shared" si="177"/>
        <v>#VALUE!</v>
      </c>
      <c r="BZ107" s="271" t="e">
        <f t="shared" si="178"/>
        <v>#VALUE!</v>
      </c>
      <c r="CA107" s="271" t="e">
        <f t="shared" si="179"/>
        <v>#VALUE!</v>
      </c>
      <c r="CB107" s="271" t="e">
        <f t="shared" si="180"/>
        <v>#VALUE!</v>
      </c>
      <c r="CC107" s="271" t="e">
        <f t="shared" si="181"/>
        <v>#VALUE!</v>
      </c>
      <c r="CD107" s="271" t="e">
        <f t="shared" si="182"/>
        <v>#VALUE!</v>
      </c>
      <c r="CE107" s="271" t="e">
        <f t="shared" si="183"/>
        <v>#VALUE!</v>
      </c>
      <c r="CF107" s="271" t="e">
        <f t="shared" si="184"/>
        <v>#VALUE!</v>
      </c>
      <c r="CG107" s="271" t="e">
        <f t="shared" si="185"/>
        <v>#VALUE!</v>
      </c>
      <c r="CH107" s="271" t="e">
        <f t="shared" si="186"/>
        <v>#VALUE!</v>
      </c>
      <c r="CI107" s="271" t="e">
        <f t="shared" si="187"/>
        <v>#VALUE!</v>
      </c>
      <c r="CJ107" s="156" t="e">
        <f t="shared" si="188"/>
        <v>#VALUE!</v>
      </c>
      <c r="CK107" s="337" t="e">
        <f>IF(OR(Y107="NIL",ISERROR(AD107),E107&lt;&gt;Live),"",INDEX(Unique_PIG,MATCH(Y107,PIG_Likelihood_Scale,0),MATCH(AD107,PIG_Impact_Scale,0))*AC107)</f>
        <v>#VALUE!</v>
      </c>
      <c r="CL107" s="271" t="e">
        <f t="shared" si="190"/>
        <v>#VALUE!</v>
      </c>
      <c r="CM107" s="271" t="e">
        <f t="shared" si="191"/>
        <v>#VALUE!</v>
      </c>
      <c r="CN107" s="271" t="e">
        <f t="shared" si="192"/>
        <v>#VALUE!</v>
      </c>
      <c r="CO107" s="271" t="e">
        <f t="shared" si="193"/>
        <v>#VALUE!</v>
      </c>
      <c r="CP107" s="271" t="e">
        <f t="shared" si="194"/>
        <v>#VALUE!</v>
      </c>
      <c r="CQ107" s="271" t="e">
        <f t="shared" si="195"/>
        <v>#VALUE!</v>
      </c>
      <c r="CR107" s="271" t="e">
        <f t="shared" si="196"/>
        <v>#VALUE!</v>
      </c>
      <c r="CS107" s="271" t="e">
        <f t="shared" si="197"/>
        <v>#VALUE!</v>
      </c>
      <c r="CT107" s="271" t="e">
        <f t="shared" si="198"/>
        <v>#VALUE!</v>
      </c>
      <c r="CU107" s="271" t="e">
        <f t="shared" si="199"/>
        <v>#VALUE!</v>
      </c>
      <c r="CV107" s="271" t="e">
        <f t="shared" si="200"/>
        <v>#VALUE!</v>
      </c>
      <c r="CW107" s="271" t="e">
        <f t="shared" si="201"/>
        <v>#VALUE!</v>
      </c>
      <c r="CX107" s="271" t="e">
        <f t="shared" si="202"/>
        <v>#VALUE!</v>
      </c>
      <c r="CY107" s="271" t="e">
        <f t="shared" si="203"/>
        <v>#VALUE!</v>
      </c>
      <c r="CZ107" s="271" t="e">
        <f t="shared" si="204"/>
        <v>#VALUE!</v>
      </c>
      <c r="DA107" s="271" t="e">
        <f t="shared" si="205"/>
        <v>#VALUE!</v>
      </c>
      <c r="DB107" s="271" t="e">
        <f t="shared" si="206"/>
        <v>#VALUE!</v>
      </c>
      <c r="DC107" s="271" t="e">
        <f t="shared" si="207"/>
        <v>#VALUE!</v>
      </c>
      <c r="DD107" s="271" t="e">
        <f t="shared" si="208"/>
        <v>#VALUE!</v>
      </c>
      <c r="DE107" s="271" t="e">
        <f t="shared" si="209"/>
        <v>#VALUE!</v>
      </c>
      <c r="DF107" s="271" t="e">
        <f t="shared" si="210"/>
        <v>#VALUE!</v>
      </c>
      <c r="DG107" s="271" t="e">
        <f t="shared" si="211"/>
        <v>#VALUE!</v>
      </c>
      <c r="DH107" s="271" t="e">
        <f t="shared" si="212"/>
        <v>#VALUE!</v>
      </c>
      <c r="DI107" s="271" t="e">
        <f t="shared" si="213"/>
        <v>#VALUE!</v>
      </c>
      <c r="DJ107" s="271" t="e">
        <f t="shared" si="214"/>
        <v>#VALUE!</v>
      </c>
      <c r="DK107" s="271" t="e">
        <f t="shared" si="215"/>
        <v>#VALUE!</v>
      </c>
      <c r="DL107" s="271" t="e">
        <f t="shared" si="216"/>
        <v>#VALUE!</v>
      </c>
      <c r="DM107" s="271" t="e">
        <f t="shared" si="217"/>
        <v>#VALUE!</v>
      </c>
      <c r="DN107" s="271" t="e">
        <f t="shared" si="218"/>
        <v>#VALUE!</v>
      </c>
      <c r="DO107" s="271" t="e">
        <f t="shared" si="219"/>
        <v>#VALUE!</v>
      </c>
      <c r="DP107" s="271" t="e">
        <f t="shared" si="220"/>
        <v>#VALUE!</v>
      </c>
      <c r="DQ107" s="271" t="e">
        <f t="shared" si="221"/>
        <v>#VALUE!</v>
      </c>
      <c r="DR107" s="271" t="e">
        <f t="shared" si="222"/>
        <v>#VALUE!</v>
      </c>
      <c r="DS107" s="271" t="e">
        <f t="shared" si="223"/>
        <v>#VALUE!</v>
      </c>
      <c r="DT107" s="271" t="e">
        <f t="shared" si="224"/>
        <v>#VALUE!</v>
      </c>
      <c r="DU107" s="271" t="e">
        <f t="shared" si="225"/>
        <v>#VALUE!</v>
      </c>
      <c r="DV107" s="271" t="e">
        <f t="shared" si="226"/>
        <v>#VALUE!</v>
      </c>
      <c r="DW107" s="271" t="e">
        <f t="shared" si="227"/>
        <v>#VALUE!</v>
      </c>
      <c r="DX107" s="271" t="e">
        <f t="shared" si="228"/>
        <v>#VALUE!</v>
      </c>
      <c r="DY107" s="271" t="e">
        <f t="shared" si="229"/>
        <v>#VALUE!</v>
      </c>
      <c r="DZ107" s="271" t="e">
        <f t="shared" si="230"/>
        <v>#VALUE!</v>
      </c>
      <c r="EA107" s="271" t="e">
        <f t="shared" si="231"/>
        <v>#VALUE!</v>
      </c>
      <c r="EB107" s="271" t="e">
        <f t="shared" si="232"/>
        <v>#VALUE!</v>
      </c>
      <c r="EC107" s="271" t="e">
        <f t="shared" si="233"/>
        <v>#VALUE!</v>
      </c>
      <c r="ED107" s="271" t="e">
        <f t="shared" si="234"/>
        <v>#VALUE!</v>
      </c>
      <c r="EE107" s="271" t="e">
        <f t="shared" si="235"/>
        <v>#VALUE!</v>
      </c>
      <c r="EF107" s="271" t="e">
        <f t="shared" si="236"/>
        <v>#VALUE!</v>
      </c>
      <c r="EG107" s="271" t="e">
        <f t="shared" si="237"/>
        <v>#VALUE!</v>
      </c>
      <c r="EH107" s="271" t="e">
        <f t="shared" si="238"/>
        <v>#VALUE!</v>
      </c>
      <c r="EI107" s="338" t="e">
        <f t="shared" si="239"/>
        <v>#VALUE!</v>
      </c>
    </row>
    <row r="108" customHeight="1" ht="16.0">
      <c r="B108" s="323" t="s">
        <v>519</v>
      </c>
      <c r="C108" s="324" t="s">
        <v>519</v>
      </c>
      <c r="D108" s="325" t="s">
        <v>519</v>
      </c>
      <c r="E108" s="326" t="s">
        <v>519</v>
      </c>
      <c r="F108" s="146"/>
      <c r="G108" s="308" t="e">
        <f>IF(AND(P108&lt;&gt;"",E108="Live",D108="Opportunity"),RANK(P108,Current_Score,1)+COUNTIF(P$12:$P108,P108)-1,"")</f>
        <v>#VALUE!</v>
      </c>
      <c r="H108" s="309" t="e">
        <f>IF(AND(P108&lt;&gt;"",E108="Live",D108="Threat"),RANK(P108,Current_Score,0)+COUNTIF(P$12:$P108,P108)-1,"")</f>
        <v>#VALUE!</v>
      </c>
      <c r="I108" s="146"/>
      <c r="J108" s="323" t="s">
        <v>520</v>
      </c>
      <c r="K108" s="327" t="s">
        <v>521</v>
      </c>
      <c r="L108" s="327" t="s">
        <v>518</v>
      </c>
      <c r="M108" s="327" t="s">
        <v>519</v>
      </c>
      <c r="N108" s="328" t="e">
        <f t="shared" si="119"/>
        <v>#NAME?</v>
      </c>
      <c r="O108" s="271" t="e">
        <f>INDEX(Scale_Names,MAX(IF(K108="",0,MATCH(K108,Scale_Names,0)),IF(L108="",0,MATCH(L108,Scale_Names,0)),IF(M108=0,0,MATCH(M108,Scale_Names,0))),0)</f>
        <v>#NAME?</v>
      </c>
      <c r="P108" s="329" t="e">
        <f>IF(OR(J108="NIL",J108="",ISERROR(O108)),"",INDEX(PIG,MATCH(J108,PIG_Likelihood_Scale,0),MATCH(O108,PIG_Impact_Scale,0))*N108)</f>
        <v>#VALUE!</v>
      </c>
      <c r="Q108" s="146"/>
      <c r="R108" s="330" t="s">
        <v>803</v>
      </c>
      <c r="S108" s="331" t="s">
        <v>804</v>
      </c>
      <c r="T108" s="331" t="s">
        <v>805</v>
      </c>
      <c r="U108" s="332" t="e">
        <f t="shared" si="125"/>
        <v>#NAME?</v>
      </c>
      <c r="V108" s="146"/>
      <c r="W108" s="333" t="s">
        <v>806</v>
      </c>
      <c r="X108" s="146"/>
      <c r="Y108" s="320" t="s">
        <v>520</v>
      </c>
      <c r="Z108" s="271" t="s">
        <v>521</v>
      </c>
      <c r="AA108" s="271" t="s">
        <v>518</v>
      </c>
      <c r="AB108" s="271" t="s">
        <v>519</v>
      </c>
      <c r="AC108" s="328" t="e">
        <f t="shared" si="131"/>
        <v>#NAME?</v>
      </c>
      <c r="AD108" s="271" t="e">
        <f>INDEX(Scale_Names,MAX(IF(Z108="",0,MATCH(Z108,Scale_Names,0)),IF(AA108="",0,MATCH(AA108,Scale_Names,0)),IF(AB108=0,0,MATCH(AB108,Scale_Names,0))),0)</f>
        <v>#NAME?</v>
      </c>
      <c r="AE108" s="334" t="e">
        <f>IF(OR(Y108="NIL",ISERROR(AD108)),"",INDEX(PIG,MATCH(Y108,PIG_Likelihood_Scale,0),MATCH(AD108,PIG_Impact_Scale,0))*AC108)</f>
        <v>#VALUE!</v>
      </c>
      <c r="AF108" s="146"/>
      <c r="AG108" s="335" t="s">
        <v>803</v>
      </c>
      <c r="AH108" s="269" t="s">
        <v>804</v>
      </c>
      <c r="AI108" s="269" t="s">
        <v>805</v>
      </c>
      <c r="AJ108" s="336" t="e">
        <f t="shared" si="137"/>
        <v>#NAME?</v>
      </c>
      <c r="AK108" s="146"/>
      <c r="AL108" s="320" t="e">
        <f>IF(OR(J108="NIL",ISERROR(O108),E108&lt;&gt;Live),"",INDEX(Unique_PIG,MATCH(J108,PIG_Likelihood_Scale,0),MATCH(O108,PIG_Impact_Scale,0))*N108)</f>
        <v>#VALUE!</v>
      </c>
      <c r="AM108" s="271" t="e">
        <f t="shared" si="139"/>
        <v>#VALUE!</v>
      </c>
      <c r="AN108" s="271" t="e">
        <f t="shared" si="140"/>
        <v>#VALUE!</v>
      </c>
      <c r="AO108" s="271" t="e">
        <f t="shared" si="141"/>
        <v>#VALUE!</v>
      </c>
      <c r="AP108" s="271" t="e">
        <f t="shared" si="142"/>
        <v>#VALUE!</v>
      </c>
      <c r="AQ108" s="271" t="e">
        <f t="shared" si="143"/>
        <v>#VALUE!</v>
      </c>
      <c r="AR108" s="271" t="e">
        <f t="shared" si="144"/>
        <v>#VALUE!</v>
      </c>
      <c r="AS108" s="271" t="e">
        <f t="shared" si="145"/>
        <v>#VALUE!</v>
      </c>
      <c r="AT108" s="271" t="e">
        <f t="shared" si="146"/>
        <v>#VALUE!</v>
      </c>
      <c r="AU108" s="271" t="e">
        <f t="shared" si="147"/>
        <v>#VALUE!</v>
      </c>
      <c r="AV108" s="271" t="e">
        <f t="shared" si="148"/>
        <v>#VALUE!</v>
      </c>
      <c r="AW108" s="271" t="e">
        <f t="shared" si="149"/>
        <v>#VALUE!</v>
      </c>
      <c r="AX108" s="271" t="e">
        <f t="shared" si="150"/>
        <v>#VALUE!</v>
      </c>
      <c r="AY108" s="271" t="e">
        <f t="shared" si="151"/>
        <v>#VALUE!</v>
      </c>
      <c r="AZ108" s="271" t="e">
        <f t="shared" si="152"/>
        <v>#VALUE!</v>
      </c>
      <c r="BA108" s="271" t="e">
        <f t="shared" si="153"/>
        <v>#VALUE!</v>
      </c>
      <c r="BB108" s="271" t="e">
        <f t="shared" si="154"/>
        <v>#VALUE!</v>
      </c>
      <c r="BC108" s="271" t="e">
        <f t="shared" si="155"/>
        <v>#VALUE!</v>
      </c>
      <c r="BD108" s="271" t="e">
        <f t="shared" si="156"/>
        <v>#VALUE!</v>
      </c>
      <c r="BE108" s="271" t="e">
        <f t="shared" si="157"/>
        <v>#VALUE!</v>
      </c>
      <c r="BF108" s="271" t="e">
        <f t="shared" si="158"/>
        <v>#VALUE!</v>
      </c>
      <c r="BG108" s="271" t="e">
        <f t="shared" si="159"/>
        <v>#VALUE!</v>
      </c>
      <c r="BH108" s="271" t="e">
        <f t="shared" si="160"/>
        <v>#VALUE!</v>
      </c>
      <c r="BI108" s="271" t="e">
        <f t="shared" si="161"/>
        <v>#VALUE!</v>
      </c>
      <c r="BJ108" s="271" t="e">
        <f t="shared" si="162"/>
        <v>#VALUE!</v>
      </c>
      <c r="BK108" s="271" t="e">
        <f t="shared" si="163"/>
        <v>#VALUE!</v>
      </c>
      <c r="BL108" s="271" t="e">
        <f t="shared" si="164"/>
        <v>#VALUE!</v>
      </c>
      <c r="BM108" s="271" t="e">
        <f t="shared" si="165"/>
        <v>#VALUE!</v>
      </c>
      <c r="BN108" s="271" t="e">
        <f t="shared" si="166"/>
        <v>#VALUE!</v>
      </c>
      <c r="BO108" s="271" t="e">
        <f t="shared" si="167"/>
        <v>#VALUE!</v>
      </c>
      <c r="BP108" s="271" t="e">
        <f t="shared" si="168"/>
        <v>#VALUE!</v>
      </c>
      <c r="BQ108" s="271" t="e">
        <f t="shared" si="169"/>
        <v>#VALUE!</v>
      </c>
      <c r="BR108" s="271" t="e">
        <f t="shared" si="170"/>
        <v>#VALUE!</v>
      </c>
      <c r="BS108" s="271" t="e">
        <f t="shared" si="171"/>
        <v>#VALUE!</v>
      </c>
      <c r="BT108" s="271" t="e">
        <f t="shared" si="172"/>
        <v>#VALUE!</v>
      </c>
      <c r="BU108" s="271" t="e">
        <f t="shared" si="173"/>
        <v>#VALUE!</v>
      </c>
      <c r="BV108" s="271" t="e">
        <f t="shared" si="174"/>
        <v>#VALUE!</v>
      </c>
      <c r="BW108" s="271" t="e">
        <f t="shared" si="175"/>
        <v>#VALUE!</v>
      </c>
      <c r="BX108" s="271" t="e">
        <f t="shared" si="176"/>
        <v>#VALUE!</v>
      </c>
      <c r="BY108" s="271" t="e">
        <f t="shared" si="177"/>
        <v>#VALUE!</v>
      </c>
      <c r="BZ108" s="271" t="e">
        <f t="shared" si="178"/>
        <v>#VALUE!</v>
      </c>
      <c r="CA108" s="271" t="e">
        <f t="shared" si="179"/>
        <v>#VALUE!</v>
      </c>
      <c r="CB108" s="271" t="e">
        <f t="shared" si="180"/>
        <v>#VALUE!</v>
      </c>
      <c r="CC108" s="271" t="e">
        <f t="shared" si="181"/>
        <v>#VALUE!</v>
      </c>
      <c r="CD108" s="271" t="e">
        <f t="shared" si="182"/>
        <v>#VALUE!</v>
      </c>
      <c r="CE108" s="271" t="e">
        <f t="shared" si="183"/>
        <v>#VALUE!</v>
      </c>
      <c r="CF108" s="271" t="e">
        <f t="shared" si="184"/>
        <v>#VALUE!</v>
      </c>
      <c r="CG108" s="271" t="e">
        <f t="shared" si="185"/>
        <v>#VALUE!</v>
      </c>
      <c r="CH108" s="271" t="e">
        <f t="shared" si="186"/>
        <v>#VALUE!</v>
      </c>
      <c r="CI108" s="271" t="e">
        <f t="shared" si="187"/>
        <v>#VALUE!</v>
      </c>
      <c r="CJ108" s="156" t="e">
        <f t="shared" si="188"/>
        <v>#VALUE!</v>
      </c>
      <c r="CK108" s="337" t="e">
        <f>IF(OR(Y108="NIL",ISERROR(AD108),E108&lt;&gt;Live),"",INDEX(Unique_PIG,MATCH(Y108,PIG_Likelihood_Scale,0),MATCH(AD108,PIG_Impact_Scale,0))*AC108)</f>
        <v>#VALUE!</v>
      </c>
      <c r="CL108" s="271" t="e">
        <f t="shared" si="190"/>
        <v>#VALUE!</v>
      </c>
      <c r="CM108" s="271" t="e">
        <f t="shared" si="191"/>
        <v>#VALUE!</v>
      </c>
      <c r="CN108" s="271" t="e">
        <f t="shared" si="192"/>
        <v>#VALUE!</v>
      </c>
      <c r="CO108" s="271" t="e">
        <f t="shared" si="193"/>
        <v>#VALUE!</v>
      </c>
      <c r="CP108" s="271" t="e">
        <f t="shared" si="194"/>
        <v>#VALUE!</v>
      </c>
      <c r="CQ108" s="271" t="e">
        <f t="shared" si="195"/>
        <v>#VALUE!</v>
      </c>
      <c r="CR108" s="271" t="e">
        <f t="shared" si="196"/>
        <v>#VALUE!</v>
      </c>
      <c r="CS108" s="271" t="e">
        <f t="shared" si="197"/>
        <v>#VALUE!</v>
      </c>
      <c r="CT108" s="271" t="e">
        <f t="shared" si="198"/>
        <v>#VALUE!</v>
      </c>
      <c r="CU108" s="271" t="e">
        <f t="shared" si="199"/>
        <v>#VALUE!</v>
      </c>
      <c r="CV108" s="271" t="e">
        <f t="shared" si="200"/>
        <v>#VALUE!</v>
      </c>
      <c r="CW108" s="271" t="e">
        <f t="shared" si="201"/>
        <v>#VALUE!</v>
      </c>
      <c r="CX108" s="271" t="e">
        <f t="shared" si="202"/>
        <v>#VALUE!</v>
      </c>
      <c r="CY108" s="271" t="e">
        <f t="shared" si="203"/>
        <v>#VALUE!</v>
      </c>
      <c r="CZ108" s="271" t="e">
        <f t="shared" si="204"/>
        <v>#VALUE!</v>
      </c>
      <c r="DA108" s="271" t="e">
        <f t="shared" si="205"/>
        <v>#VALUE!</v>
      </c>
      <c r="DB108" s="271" t="e">
        <f t="shared" si="206"/>
        <v>#VALUE!</v>
      </c>
      <c r="DC108" s="271" t="e">
        <f t="shared" si="207"/>
        <v>#VALUE!</v>
      </c>
      <c r="DD108" s="271" t="e">
        <f t="shared" si="208"/>
        <v>#VALUE!</v>
      </c>
      <c r="DE108" s="271" t="e">
        <f t="shared" si="209"/>
        <v>#VALUE!</v>
      </c>
      <c r="DF108" s="271" t="e">
        <f t="shared" si="210"/>
        <v>#VALUE!</v>
      </c>
      <c r="DG108" s="271" t="e">
        <f t="shared" si="211"/>
        <v>#VALUE!</v>
      </c>
      <c r="DH108" s="271" t="e">
        <f t="shared" si="212"/>
        <v>#VALUE!</v>
      </c>
      <c r="DI108" s="271" t="e">
        <f t="shared" si="213"/>
        <v>#VALUE!</v>
      </c>
      <c r="DJ108" s="271" t="e">
        <f t="shared" si="214"/>
        <v>#VALUE!</v>
      </c>
      <c r="DK108" s="271" t="e">
        <f t="shared" si="215"/>
        <v>#VALUE!</v>
      </c>
      <c r="DL108" s="271" t="e">
        <f t="shared" si="216"/>
        <v>#VALUE!</v>
      </c>
      <c r="DM108" s="271" t="e">
        <f t="shared" si="217"/>
        <v>#VALUE!</v>
      </c>
      <c r="DN108" s="271" t="e">
        <f t="shared" si="218"/>
        <v>#VALUE!</v>
      </c>
      <c r="DO108" s="271" t="e">
        <f t="shared" si="219"/>
        <v>#VALUE!</v>
      </c>
      <c r="DP108" s="271" t="e">
        <f t="shared" si="220"/>
        <v>#VALUE!</v>
      </c>
      <c r="DQ108" s="271" t="e">
        <f t="shared" si="221"/>
        <v>#VALUE!</v>
      </c>
      <c r="DR108" s="271" t="e">
        <f t="shared" si="222"/>
        <v>#VALUE!</v>
      </c>
      <c r="DS108" s="271" t="e">
        <f t="shared" si="223"/>
        <v>#VALUE!</v>
      </c>
      <c r="DT108" s="271" t="e">
        <f t="shared" si="224"/>
        <v>#VALUE!</v>
      </c>
      <c r="DU108" s="271" t="e">
        <f t="shared" si="225"/>
        <v>#VALUE!</v>
      </c>
      <c r="DV108" s="271" t="e">
        <f t="shared" si="226"/>
        <v>#VALUE!</v>
      </c>
      <c r="DW108" s="271" t="e">
        <f t="shared" si="227"/>
        <v>#VALUE!</v>
      </c>
      <c r="DX108" s="271" t="e">
        <f t="shared" si="228"/>
        <v>#VALUE!</v>
      </c>
      <c r="DY108" s="271" t="e">
        <f t="shared" si="229"/>
        <v>#VALUE!</v>
      </c>
      <c r="DZ108" s="271" t="e">
        <f t="shared" si="230"/>
        <v>#VALUE!</v>
      </c>
      <c r="EA108" s="271" t="e">
        <f t="shared" si="231"/>
        <v>#VALUE!</v>
      </c>
      <c r="EB108" s="271" t="e">
        <f t="shared" si="232"/>
        <v>#VALUE!</v>
      </c>
      <c r="EC108" s="271" t="e">
        <f t="shared" si="233"/>
        <v>#VALUE!</v>
      </c>
      <c r="ED108" s="271" t="e">
        <f t="shared" si="234"/>
        <v>#VALUE!</v>
      </c>
      <c r="EE108" s="271" t="e">
        <f t="shared" si="235"/>
        <v>#VALUE!</v>
      </c>
      <c r="EF108" s="271" t="e">
        <f t="shared" si="236"/>
        <v>#VALUE!</v>
      </c>
      <c r="EG108" s="271" t="e">
        <f t="shared" si="237"/>
        <v>#VALUE!</v>
      </c>
      <c r="EH108" s="271" t="e">
        <f t="shared" si="238"/>
        <v>#VALUE!</v>
      </c>
      <c r="EI108" s="338" t="e">
        <f t="shared" si="239"/>
        <v>#VALUE!</v>
      </c>
    </row>
    <row r="109" customHeight="1" ht="16.0">
      <c r="B109" s="323" t="s">
        <v>519</v>
      </c>
      <c r="C109" s="324" t="s">
        <v>519</v>
      </c>
      <c r="D109" s="325" t="s">
        <v>519</v>
      </c>
      <c r="E109" s="326" t="s">
        <v>519</v>
      </c>
      <c r="F109" s="146"/>
      <c r="G109" s="308" t="e">
        <f>IF(AND(P109&lt;&gt;"",E109="Live",D109="Opportunity"),RANK(P109,Current_Score,1)+COUNTIF(P$12:$P109,P109)-1,"")</f>
        <v>#VALUE!</v>
      </c>
      <c r="H109" s="309" t="e">
        <f>IF(AND(P109&lt;&gt;"",E109="Live",D109="Threat"),RANK(P109,Current_Score,0)+COUNTIF(P$12:$P109,P109)-1,"")</f>
        <v>#VALUE!</v>
      </c>
      <c r="I109" s="146"/>
      <c r="J109" s="323" t="s">
        <v>520</v>
      </c>
      <c r="K109" s="327" t="s">
        <v>521</v>
      </c>
      <c r="L109" s="327" t="s">
        <v>518</v>
      </c>
      <c r="M109" s="327" t="s">
        <v>519</v>
      </c>
      <c r="N109" s="328" t="e">
        <f t="shared" si="119"/>
        <v>#NAME?</v>
      </c>
      <c r="O109" s="271" t="e">
        <f>INDEX(Scale_Names,MAX(IF(K109="",0,MATCH(K109,Scale_Names,0)),IF(L109="",0,MATCH(L109,Scale_Names,0)),IF(M109=0,0,MATCH(M109,Scale_Names,0))),0)</f>
        <v>#NAME?</v>
      </c>
      <c r="P109" s="329" t="e">
        <f>IF(OR(J109="NIL",J109="",ISERROR(O109)),"",INDEX(PIG,MATCH(J109,PIG_Likelihood_Scale,0),MATCH(O109,PIG_Impact_Scale,0))*N109)</f>
        <v>#VALUE!</v>
      </c>
      <c r="Q109" s="146"/>
      <c r="R109" s="330" t="s">
        <v>807</v>
      </c>
      <c r="S109" s="331" t="s">
        <v>808</v>
      </c>
      <c r="T109" s="331" t="s">
        <v>809</v>
      </c>
      <c r="U109" s="332" t="e">
        <f t="shared" si="125"/>
        <v>#NAME?</v>
      </c>
      <c r="V109" s="146"/>
      <c r="W109" s="333" t="s">
        <v>810</v>
      </c>
      <c r="X109" s="146"/>
      <c r="Y109" s="320" t="s">
        <v>520</v>
      </c>
      <c r="Z109" s="271" t="s">
        <v>521</v>
      </c>
      <c r="AA109" s="271" t="s">
        <v>518</v>
      </c>
      <c r="AB109" s="271" t="s">
        <v>519</v>
      </c>
      <c r="AC109" s="328" t="e">
        <f t="shared" si="131"/>
        <v>#NAME?</v>
      </c>
      <c r="AD109" s="271" t="e">
        <f>INDEX(Scale_Names,MAX(IF(Z109="",0,MATCH(Z109,Scale_Names,0)),IF(AA109="",0,MATCH(AA109,Scale_Names,0)),IF(AB109=0,0,MATCH(AB109,Scale_Names,0))),0)</f>
        <v>#NAME?</v>
      </c>
      <c r="AE109" s="334" t="e">
        <f>IF(OR(Y109="NIL",ISERROR(AD109)),"",INDEX(PIG,MATCH(Y109,PIG_Likelihood_Scale,0),MATCH(AD109,PIG_Impact_Scale,0))*AC109)</f>
        <v>#VALUE!</v>
      </c>
      <c r="AF109" s="146"/>
      <c r="AG109" s="335" t="s">
        <v>807</v>
      </c>
      <c r="AH109" s="269" t="s">
        <v>808</v>
      </c>
      <c r="AI109" s="269" t="s">
        <v>809</v>
      </c>
      <c r="AJ109" s="336" t="e">
        <f t="shared" si="137"/>
        <v>#NAME?</v>
      </c>
      <c r="AK109" s="146"/>
      <c r="AL109" s="320" t="e">
        <f>IF(OR(J109="NIL",ISERROR(O109),E109&lt;&gt;Live),"",INDEX(Unique_PIG,MATCH(J109,PIG_Likelihood_Scale,0),MATCH(O109,PIG_Impact_Scale,0))*N109)</f>
        <v>#VALUE!</v>
      </c>
      <c r="AM109" s="271" t="e">
        <f t="shared" si="139"/>
        <v>#VALUE!</v>
      </c>
      <c r="AN109" s="271" t="e">
        <f t="shared" si="140"/>
        <v>#VALUE!</v>
      </c>
      <c r="AO109" s="271" t="e">
        <f t="shared" si="141"/>
        <v>#VALUE!</v>
      </c>
      <c r="AP109" s="271" t="e">
        <f t="shared" si="142"/>
        <v>#VALUE!</v>
      </c>
      <c r="AQ109" s="271" t="e">
        <f t="shared" si="143"/>
        <v>#VALUE!</v>
      </c>
      <c r="AR109" s="271" t="e">
        <f t="shared" si="144"/>
        <v>#VALUE!</v>
      </c>
      <c r="AS109" s="271" t="e">
        <f t="shared" si="145"/>
        <v>#VALUE!</v>
      </c>
      <c r="AT109" s="271" t="e">
        <f t="shared" si="146"/>
        <v>#VALUE!</v>
      </c>
      <c r="AU109" s="271" t="e">
        <f t="shared" si="147"/>
        <v>#VALUE!</v>
      </c>
      <c r="AV109" s="271" t="e">
        <f t="shared" si="148"/>
        <v>#VALUE!</v>
      </c>
      <c r="AW109" s="271" t="e">
        <f t="shared" si="149"/>
        <v>#VALUE!</v>
      </c>
      <c r="AX109" s="271" t="e">
        <f t="shared" si="150"/>
        <v>#VALUE!</v>
      </c>
      <c r="AY109" s="271" t="e">
        <f t="shared" si="151"/>
        <v>#VALUE!</v>
      </c>
      <c r="AZ109" s="271" t="e">
        <f t="shared" si="152"/>
        <v>#VALUE!</v>
      </c>
      <c r="BA109" s="271" t="e">
        <f t="shared" si="153"/>
        <v>#VALUE!</v>
      </c>
      <c r="BB109" s="271" t="e">
        <f t="shared" si="154"/>
        <v>#VALUE!</v>
      </c>
      <c r="BC109" s="271" t="e">
        <f t="shared" si="155"/>
        <v>#VALUE!</v>
      </c>
      <c r="BD109" s="271" t="e">
        <f t="shared" si="156"/>
        <v>#VALUE!</v>
      </c>
      <c r="BE109" s="271" t="e">
        <f t="shared" si="157"/>
        <v>#VALUE!</v>
      </c>
      <c r="BF109" s="271" t="e">
        <f t="shared" si="158"/>
        <v>#VALUE!</v>
      </c>
      <c r="BG109" s="271" t="e">
        <f t="shared" si="159"/>
        <v>#VALUE!</v>
      </c>
      <c r="BH109" s="271" t="e">
        <f t="shared" si="160"/>
        <v>#VALUE!</v>
      </c>
      <c r="BI109" s="271" t="e">
        <f t="shared" si="161"/>
        <v>#VALUE!</v>
      </c>
      <c r="BJ109" s="271" t="e">
        <f t="shared" si="162"/>
        <v>#VALUE!</v>
      </c>
      <c r="BK109" s="271" t="e">
        <f t="shared" si="163"/>
        <v>#VALUE!</v>
      </c>
      <c r="BL109" s="271" t="e">
        <f t="shared" si="164"/>
        <v>#VALUE!</v>
      </c>
      <c r="BM109" s="271" t="e">
        <f t="shared" si="165"/>
        <v>#VALUE!</v>
      </c>
      <c r="BN109" s="271" t="e">
        <f t="shared" si="166"/>
        <v>#VALUE!</v>
      </c>
      <c r="BO109" s="271" t="e">
        <f t="shared" si="167"/>
        <v>#VALUE!</v>
      </c>
      <c r="BP109" s="271" t="e">
        <f t="shared" si="168"/>
        <v>#VALUE!</v>
      </c>
      <c r="BQ109" s="271" t="e">
        <f t="shared" si="169"/>
        <v>#VALUE!</v>
      </c>
      <c r="BR109" s="271" t="e">
        <f t="shared" si="170"/>
        <v>#VALUE!</v>
      </c>
      <c r="BS109" s="271" t="e">
        <f t="shared" si="171"/>
        <v>#VALUE!</v>
      </c>
      <c r="BT109" s="271" t="e">
        <f t="shared" si="172"/>
        <v>#VALUE!</v>
      </c>
      <c r="BU109" s="271" t="e">
        <f t="shared" si="173"/>
        <v>#VALUE!</v>
      </c>
      <c r="BV109" s="271" t="e">
        <f t="shared" si="174"/>
        <v>#VALUE!</v>
      </c>
      <c r="BW109" s="271" t="e">
        <f t="shared" si="175"/>
        <v>#VALUE!</v>
      </c>
      <c r="BX109" s="271" t="e">
        <f t="shared" si="176"/>
        <v>#VALUE!</v>
      </c>
      <c r="BY109" s="271" t="e">
        <f t="shared" si="177"/>
        <v>#VALUE!</v>
      </c>
      <c r="BZ109" s="271" t="e">
        <f t="shared" si="178"/>
        <v>#VALUE!</v>
      </c>
      <c r="CA109" s="271" t="e">
        <f t="shared" si="179"/>
        <v>#VALUE!</v>
      </c>
      <c r="CB109" s="271" t="e">
        <f t="shared" si="180"/>
        <v>#VALUE!</v>
      </c>
      <c r="CC109" s="271" t="e">
        <f t="shared" si="181"/>
        <v>#VALUE!</v>
      </c>
      <c r="CD109" s="271" t="e">
        <f t="shared" si="182"/>
        <v>#VALUE!</v>
      </c>
      <c r="CE109" s="271" t="e">
        <f t="shared" si="183"/>
        <v>#VALUE!</v>
      </c>
      <c r="CF109" s="271" t="e">
        <f t="shared" si="184"/>
        <v>#VALUE!</v>
      </c>
      <c r="CG109" s="271" t="e">
        <f t="shared" si="185"/>
        <v>#VALUE!</v>
      </c>
      <c r="CH109" s="271" t="e">
        <f t="shared" si="186"/>
        <v>#VALUE!</v>
      </c>
      <c r="CI109" s="271" t="e">
        <f t="shared" si="187"/>
        <v>#VALUE!</v>
      </c>
      <c r="CJ109" s="156" t="e">
        <f t="shared" si="188"/>
        <v>#VALUE!</v>
      </c>
      <c r="CK109" s="337" t="e">
        <f>IF(OR(Y109="NIL",ISERROR(AD109),E109&lt;&gt;Live),"",INDEX(Unique_PIG,MATCH(Y109,PIG_Likelihood_Scale,0),MATCH(AD109,PIG_Impact_Scale,0))*AC109)</f>
        <v>#VALUE!</v>
      </c>
      <c r="CL109" s="271" t="e">
        <f t="shared" si="190"/>
        <v>#VALUE!</v>
      </c>
      <c r="CM109" s="271" t="e">
        <f t="shared" si="191"/>
        <v>#VALUE!</v>
      </c>
      <c r="CN109" s="271" t="e">
        <f t="shared" si="192"/>
        <v>#VALUE!</v>
      </c>
      <c r="CO109" s="271" t="e">
        <f t="shared" si="193"/>
        <v>#VALUE!</v>
      </c>
      <c r="CP109" s="271" t="e">
        <f t="shared" si="194"/>
        <v>#VALUE!</v>
      </c>
      <c r="CQ109" s="271" t="e">
        <f t="shared" si="195"/>
        <v>#VALUE!</v>
      </c>
      <c r="CR109" s="271" t="e">
        <f t="shared" si="196"/>
        <v>#VALUE!</v>
      </c>
      <c r="CS109" s="271" t="e">
        <f t="shared" si="197"/>
        <v>#VALUE!</v>
      </c>
      <c r="CT109" s="271" t="e">
        <f t="shared" si="198"/>
        <v>#VALUE!</v>
      </c>
      <c r="CU109" s="271" t="e">
        <f t="shared" si="199"/>
        <v>#VALUE!</v>
      </c>
      <c r="CV109" s="271" t="e">
        <f t="shared" si="200"/>
        <v>#VALUE!</v>
      </c>
      <c r="CW109" s="271" t="e">
        <f t="shared" si="201"/>
        <v>#VALUE!</v>
      </c>
      <c r="CX109" s="271" t="e">
        <f t="shared" si="202"/>
        <v>#VALUE!</v>
      </c>
      <c r="CY109" s="271" t="e">
        <f t="shared" si="203"/>
        <v>#VALUE!</v>
      </c>
      <c r="CZ109" s="271" t="e">
        <f t="shared" si="204"/>
        <v>#VALUE!</v>
      </c>
      <c r="DA109" s="271" t="e">
        <f t="shared" si="205"/>
        <v>#VALUE!</v>
      </c>
      <c r="DB109" s="271" t="e">
        <f t="shared" si="206"/>
        <v>#VALUE!</v>
      </c>
      <c r="DC109" s="271" t="e">
        <f t="shared" si="207"/>
        <v>#VALUE!</v>
      </c>
      <c r="DD109" s="271" t="e">
        <f t="shared" si="208"/>
        <v>#VALUE!</v>
      </c>
      <c r="DE109" s="271" t="e">
        <f t="shared" si="209"/>
        <v>#VALUE!</v>
      </c>
      <c r="DF109" s="271" t="e">
        <f t="shared" si="210"/>
        <v>#VALUE!</v>
      </c>
      <c r="DG109" s="271" t="e">
        <f t="shared" si="211"/>
        <v>#VALUE!</v>
      </c>
      <c r="DH109" s="271" t="e">
        <f t="shared" si="212"/>
        <v>#VALUE!</v>
      </c>
      <c r="DI109" s="271" t="e">
        <f t="shared" si="213"/>
        <v>#VALUE!</v>
      </c>
      <c r="DJ109" s="271" t="e">
        <f t="shared" si="214"/>
        <v>#VALUE!</v>
      </c>
      <c r="DK109" s="271" t="e">
        <f t="shared" si="215"/>
        <v>#VALUE!</v>
      </c>
      <c r="DL109" s="271" t="e">
        <f t="shared" si="216"/>
        <v>#VALUE!</v>
      </c>
      <c r="DM109" s="271" t="e">
        <f t="shared" si="217"/>
        <v>#VALUE!</v>
      </c>
      <c r="DN109" s="271" t="e">
        <f t="shared" si="218"/>
        <v>#VALUE!</v>
      </c>
      <c r="DO109" s="271" t="e">
        <f t="shared" si="219"/>
        <v>#VALUE!</v>
      </c>
      <c r="DP109" s="271" t="e">
        <f t="shared" si="220"/>
        <v>#VALUE!</v>
      </c>
      <c r="DQ109" s="271" t="e">
        <f t="shared" si="221"/>
        <v>#VALUE!</v>
      </c>
      <c r="DR109" s="271" t="e">
        <f t="shared" si="222"/>
        <v>#VALUE!</v>
      </c>
      <c r="DS109" s="271" t="e">
        <f t="shared" si="223"/>
        <v>#VALUE!</v>
      </c>
      <c r="DT109" s="271" t="e">
        <f t="shared" si="224"/>
        <v>#VALUE!</v>
      </c>
      <c r="DU109" s="271" t="e">
        <f t="shared" si="225"/>
        <v>#VALUE!</v>
      </c>
      <c r="DV109" s="271" t="e">
        <f t="shared" si="226"/>
        <v>#VALUE!</v>
      </c>
      <c r="DW109" s="271" t="e">
        <f t="shared" si="227"/>
        <v>#VALUE!</v>
      </c>
      <c r="DX109" s="271" t="e">
        <f t="shared" si="228"/>
        <v>#VALUE!</v>
      </c>
      <c r="DY109" s="271" t="e">
        <f t="shared" si="229"/>
        <v>#VALUE!</v>
      </c>
      <c r="DZ109" s="271" t="e">
        <f t="shared" si="230"/>
        <v>#VALUE!</v>
      </c>
      <c r="EA109" s="271" t="e">
        <f t="shared" si="231"/>
        <v>#VALUE!</v>
      </c>
      <c r="EB109" s="271" t="e">
        <f t="shared" si="232"/>
        <v>#VALUE!</v>
      </c>
      <c r="EC109" s="271" t="e">
        <f t="shared" si="233"/>
        <v>#VALUE!</v>
      </c>
      <c r="ED109" s="271" t="e">
        <f t="shared" si="234"/>
        <v>#VALUE!</v>
      </c>
      <c r="EE109" s="271" t="e">
        <f t="shared" si="235"/>
        <v>#VALUE!</v>
      </c>
      <c r="EF109" s="271" t="e">
        <f t="shared" si="236"/>
        <v>#VALUE!</v>
      </c>
      <c r="EG109" s="271" t="e">
        <f t="shared" si="237"/>
        <v>#VALUE!</v>
      </c>
      <c r="EH109" s="271" t="e">
        <f t="shared" si="238"/>
        <v>#VALUE!</v>
      </c>
      <c r="EI109" s="338" t="e">
        <f t="shared" si="239"/>
        <v>#VALUE!</v>
      </c>
    </row>
    <row r="110" customHeight="1" ht="16.0">
      <c r="B110" s="323" t="s">
        <v>519</v>
      </c>
      <c r="C110" s="324" t="s">
        <v>519</v>
      </c>
      <c r="D110" s="325" t="s">
        <v>519</v>
      </c>
      <c r="E110" s="326" t="s">
        <v>519</v>
      </c>
      <c r="F110" s="146"/>
      <c r="G110" s="308" t="e">
        <f>IF(AND(P110&lt;&gt;"",E110="Live",D110="Opportunity"),RANK(P110,Current_Score,1)+COUNTIF(P$12:$P110,P110)-1,"")</f>
        <v>#VALUE!</v>
      </c>
      <c r="H110" s="309" t="e">
        <f>IF(AND(P110&lt;&gt;"",E110="Live",D110="Threat"),RANK(P110,Current_Score,0)+COUNTIF(P$12:$P110,P110)-1,"")</f>
        <v>#VALUE!</v>
      </c>
      <c r="I110" s="146"/>
      <c r="J110" s="323" t="s">
        <v>520</v>
      </c>
      <c r="K110" s="327" t="s">
        <v>521</v>
      </c>
      <c r="L110" s="327" t="s">
        <v>518</v>
      </c>
      <c r="M110" s="327" t="s">
        <v>519</v>
      </c>
      <c r="N110" s="328" t="e">
        <f t="shared" si="119"/>
        <v>#NAME?</v>
      </c>
      <c r="O110" s="271" t="e">
        <f>INDEX(Scale_Names,MAX(IF(K110="",0,MATCH(K110,Scale_Names,0)),IF(L110="",0,MATCH(L110,Scale_Names,0)),IF(M110=0,0,MATCH(M110,Scale_Names,0))),0)</f>
        <v>#NAME?</v>
      </c>
      <c r="P110" s="329" t="e">
        <f>IF(OR(J110="NIL",J110="",ISERROR(O110)),"",INDEX(PIG,MATCH(J110,PIG_Likelihood_Scale,0),MATCH(O110,PIG_Impact_Scale,0))*N110)</f>
        <v>#VALUE!</v>
      </c>
      <c r="Q110" s="146"/>
      <c r="R110" s="330" t="s">
        <v>811</v>
      </c>
      <c r="S110" s="331" t="s">
        <v>812</v>
      </c>
      <c r="T110" s="331" t="s">
        <v>813</v>
      </c>
      <c r="U110" s="332" t="e">
        <f t="shared" si="125"/>
        <v>#NAME?</v>
      </c>
      <c r="V110" s="146"/>
      <c r="W110" s="333" t="s">
        <v>814</v>
      </c>
      <c r="X110" s="146"/>
      <c r="Y110" s="320" t="s">
        <v>520</v>
      </c>
      <c r="Z110" s="271" t="s">
        <v>521</v>
      </c>
      <c r="AA110" s="271" t="s">
        <v>518</v>
      </c>
      <c r="AB110" s="271" t="s">
        <v>519</v>
      </c>
      <c r="AC110" s="328" t="e">
        <f t="shared" si="131"/>
        <v>#NAME?</v>
      </c>
      <c r="AD110" s="271" t="e">
        <f>INDEX(Scale_Names,MAX(IF(Z110="",0,MATCH(Z110,Scale_Names,0)),IF(AA110="",0,MATCH(AA110,Scale_Names,0)),IF(AB110=0,0,MATCH(AB110,Scale_Names,0))),0)</f>
        <v>#NAME?</v>
      </c>
      <c r="AE110" s="334" t="e">
        <f>IF(OR(Y110="NIL",ISERROR(AD110)),"",INDEX(PIG,MATCH(Y110,PIG_Likelihood_Scale,0),MATCH(AD110,PIG_Impact_Scale,0))*AC110)</f>
        <v>#VALUE!</v>
      </c>
      <c r="AF110" s="146"/>
      <c r="AG110" s="335" t="s">
        <v>811</v>
      </c>
      <c r="AH110" s="269" t="s">
        <v>812</v>
      </c>
      <c r="AI110" s="269" t="s">
        <v>813</v>
      </c>
      <c r="AJ110" s="336" t="e">
        <f t="shared" si="137"/>
        <v>#NAME?</v>
      </c>
      <c r="AK110" s="146"/>
      <c r="AL110" s="320" t="e">
        <f>IF(OR(J110="NIL",ISERROR(O110),E110&lt;&gt;Live),"",INDEX(Unique_PIG,MATCH(J110,PIG_Likelihood_Scale,0),MATCH(O110,PIG_Impact_Scale,0))*N110)</f>
        <v>#VALUE!</v>
      </c>
      <c r="AM110" s="271" t="e">
        <f t="shared" si="139"/>
        <v>#VALUE!</v>
      </c>
      <c r="AN110" s="271" t="e">
        <f t="shared" si="140"/>
        <v>#VALUE!</v>
      </c>
      <c r="AO110" s="271" t="e">
        <f t="shared" si="141"/>
        <v>#VALUE!</v>
      </c>
      <c r="AP110" s="271" t="e">
        <f t="shared" si="142"/>
        <v>#VALUE!</v>
      </c>
      <c r="AQ110" s="271" t="e">
        <f t="shared" si="143"/>
        <v>#VALUE!</v>
      </c>
      <c r="AR110" s="271" t="e">
        <f t="shared" si="144"/>
        <v>#VALUE!</v>
      </c>
      <c r="AS110" s="271" t="e">
        <f t="shared" si="145"/>
        <v>#VALUE!</v>
      </c>
      <c r="AT110" s="271" t="e">
        <f t="shared" si="146"/>
        <v>#VALUE!</v>
      </c>
      <c r="AU110" s="271" t="e">
        <f t="shared" si="147"/>
        <v>#VALUE!</v>
      </c>
      <c r="AV110" s="271" t="e">
        <f t="shared" si="148"/>
        <v>#VALUE!</v>
      </c>
      <c r="AW110" s="271" t="e">
        <f t="shared" si="149"/>
        <v>#VALUE!</v>
      </c>
      <c r="AX110" s="271" t="e">
        <f t="shared" si="150"/>
        <v>#VALUE!</v>
      </c>
      <c r="AY110" s="271" t="e">
        <f t="shared" si="151"/>
        <v>#VALUE!</v>
      </c>
      <c r="AZ110" s="271" t="e">
        <f t="shared" si="152"/>
        <v>#VALUE!</v>
      </c>
      <c r="BA110" s="271" t="e">
        <f t="shared" si="153"/>
        <v>#VALUE!</v>
      </c>
      <c r="BB110" s="271" t="e">
        <f t="shared" si="154"/>
        <v>#VALUE!</v>
      </c>
      <c r="BC110" s="271" t="e">
        <f t="shared" si="155"/>
        <v>#VALUE!</v>
      </c>
      <c r="BD110" s="271" t="e">
        <f t="shared" si="156"/>
        <v>#VALUE!</v>
      </c>
      <c r="BE110" s="271" t="e">
        <f t="shared" si="157"/>
        <v>#VALUE!</v>
      </c>
      <c r="BF110" s="271" t="e">
        <f t="shared" si="158"/>
        <v>#VALUE!</v>
      </c>
      <c r="BG110" s="271" t="e">
        <f t="shared" si="159"/>
        <v>#VALUE!</v>
      </c>
      <c r="BH110" s="271" t="e">
        <f t="shared" si="160"/>
        <v>#VALUE!</v>
      </c>
      <c r="BI110" s="271" t="e">
        <f t="shared" si="161"/>
        <v>#VALUE!</v>
      </c>
      <c r="BJ110" s="271" t="e">
        <f t="shared" si="162"/>
        <v>#VALUE!</v>
      </c>
      <c r="BK110" s="271" t="e">
        <f t="shared" si="163"/>
        <v>#VALUE!</v>
      </c>
      <c r="BL110" s="271" t="e">
        <f t="shared" si="164"/>
        <v>#VALUE!</v>
      </c>
      <c r="BM110" s="271" t="e">
        <f t="shared" si="165"/>
        <v>#VALUE!</v>
      </c>
      <c r="BN110" s="271" t="e">
        <f t="shared" si="166"/>
        <v>#VALUE!</v>
      </c>
      <c r="BO110" s="271" t="e">
        <f t="shared" si="167"/>
        <v>#VALUE!</v>
      </c>
      <c r="BP110" s="271" t="e">
        <f t="shared" si="168"/>
        <v>#VALUE!</v>
      </c>
      <c r="BQ110" s="271" t="e">
        <f t="shared" si="169"/>
        <v>#VALUE!</v>
      </c>
      <c r="BR110" s="271" t="e">
        <f t="shared" si="170"/>
        <v>#VALUE!</v>
      </c>
      <c r="BS110" s="271" t="e">
        <f t="shared" si="171"/>
        <v>#VALUE!</v>
      </c>
      <c r="BT110" s="271" t="e">
        <f t="shared" si="172"/>
        <v>#VALUE!</v>
      </c>
      <c r="BU110" s="271" t="e">
        <f t="shared" si="173"/>
        <v>#VALUE!</v>
      </c>
      <c r="BV110" s="271" t="e">
        <f t="shared" si="174"/>
        <v>#VALUE!</v>
      </c>
      <c r="BW110" s="271" t="e">
        <f t="shared" si="175"/>
        <v>#VALUE!</v>
      </c>
      <c r="BX110" s="271" t="e">
        <f t="shared" si="176"/>
        <v>#VALUE!</v>
      </c>
      <c r="BY110" s="271" t="e">
        <f t="shared" si="177"/>
        <v>#VALUE!</v>
      </c>
      <c r="BZ110" s="271" t="e">
        <f t="shared" si="178"/>
        <v>#VALUE!</v>
      </c>
      <c r="CA110" s="271" t="e">
        <f t="shared" si="179"/>
        <v>#VALUE!</v>
      </c>
      <c r="CB110" s="271" t="e">
        <f t="shared" si="180"/>
        <v>#VALUE!</v>
      </c>
      <c r="CC110" s="271" t="e">
        <f t="shared" si="181"/>
        <v>#VALUE!</v>
      </c>
      <c r="CD110" s="271" t="e">
        <f t="shared" si="182"/>
        <v>#VALUE!</v>
      </c>
      <c r="CE110" s="271" t="e">
        <f t="shared" si="183"/>
        <v>#VALUE!</v>
      </c>
      <c r="CF110" s="271" t="e">
        <f t="shared" si="184"/>
        <v>#VALUE!</v>
      </c>
      <c r="CG110" s="271" t="e">
        <f t="shared" si="185"/>
        <v>#VALUE!</v>
      </c>
      <c r="CH110" s="271" t="e">
        <f t="shared" si="186"/>
        <v>#VALUE!</v>
      </c>
      <c r="CI110" s="271" t="e">
        <f t="shared" si="187"/>
        <v>#VALUE!</v>
      </c>
      <c r="CJ110" s="156" t="e">
        <f t="shared" si="188"/>
        <v>#VALUE!</v>
      </c>
      <c r="CK110" s="337" t="e">
        <f>IF(OR(Y110="NIL",ISERROR(AD110),E110&lt;&gt;Live),"",INDEX(Unique_PIG,MATCH(Y110,PIG_Likelihood_Scale,0),MATCH(AD110,PIG_Impact_Scale,0))*AC110)</f>
        <v>#VALUE!</v>
      </c>
      <c r="CL110" s="271" t="e">
        <f t="shared" si="190"/>
        <v>#VALUE!</v>
      </c>
      <c r="CM110" s="271" t="e">
        <f t="shared" si="191"/>
        <v>#VALUE!</v>
      </c>
      <c r="CN110" s="271" t="e">
        <f t="shared" si="192"/>
        <v>#VALUE!</v>
      </c>
      <c r="CO110" s="271" t="e">
        <f t="shared" si="193"/>
        <v>#VALUE!</v>
      </c>
      <c r="CP110" s="271" t="e">
        <f t="shared" si="194"/>
        <v>#VALUE!</v>
      </c>
      <c r="CQ110" s="271" t="e">
        <f t="shared" si="195"/>
        <v>#VALUE!</v>
      </c>
      <c r="CR110" s="271" t="e">
        <f t="shared" si="196"/>
        <v>#VALUE!</v>
      </c>
      <c r="CS110" s="271" t="e">
        <f t="shared" si="197"/>
        <v>#VALUE!</v>
      </c>
      <c r="CT110" s="271" t="e">
        <f t="shared" si="198"/>
        <v>#VALUE!</v>
      </c>
      <c r="CU110" s="271" t="e">
        <f t="shared" si="199"/>
        <v>#VALUE!</v>
      </c>
      <c r="CV110" s="271" t="e">
        <f t="shared" si="200"/>
        <v>#VALUE!</v>
      </c>
      <c r="CW110" s="271" t="e">
        <f t="shared" si="201"/>
        <v>#VALUE!</v>
      </c>
      <c r="CX110" s="271" t="e">
        <f t="shared" si="202"/>
        <v>#VALUE!</v>
      </c>
      <c r="CY110" s="271" t="e">
        <f t="shared" si="203"/>
        <v>#VALUE!</v>
      </c>
      <c r="CZ110" s="271" t="e">
        <f t="shared" si="204"/>
        <v>#VALUE!</v>
      </c>
      <c r="DA110" s="271" t="e">
        <f t="shared" si="205"/>
        <v>#VALUE!</v>
      </c>
      <c r="DB110" s="271" t="e">
        <f t="shared" si="206"/>
        <v>#VALUE!</v>
      </c>
      <c r="DC110" s="271" t="e">
        <f t="shared" si="207"/>
        <v>#VALUE!</v>
      </c>
      <c r="DD110" s="271" t="e">
        <f t="shared" si="208"/>
        <v>#VALUE!</v>
      </c>
      <c r="DE110" s="271" t="e">
        <f t="shared" si="209"/>
        <v>#VALUE!</v>
      </c>
      <c r="DF110" s="271" t="e">
        <f t="shared" si="210"/>
        <v>#VALUE!</v>
      </c>
      <c r="DG110" s="271" t="e">
        <f t="shared" si="211"/>
        <v>#VALUE!</v>
      </c>
      <c r="DH110" s="271" t="e">
        <f t="shared" si="212"/>
        <v>#VALUE!</v>
      </c>
      <c r="DI110" s="271" t="e">
        <f t="shared" si="213"/>
        <v>#VALUE!</v>
      </c>
      <c r="DJ110" s="271" t="e">
        <f t="shared" si="214"/>
        <v>#VALUE!</v>
      </c>
      <c r="DK110" s="271" t="e">
        <f t="shared" si="215"/>
        <v>#VALUE!</v>
      </c>
      <c r="DL110" s="271" t="e">
        <f t="shared" si="216"/>
        <v>#VALUE!</v>
      </c>
      <c r="DM110" s="271" t="e">
        <f t="shared" si="217"/>
        <v>#VALUE!</v>
      </c>
      <c r="DN110" s="271" t="e">
        <f t="shared" si="218"/>
        <v>#VALUE!</v>
      </c>
      <c r="DO110" s="271" t="e">
        <f t="shared" si="219"/>
        <v>#VALUE!</v>
      </c>
      <c r="DP110" s="271" t="e">
        <f t="shared" si="220"/>
        <v>#VALUE!</v>
      </c>
      <c r="DQ110" s="271" t="e">
        <f t="shared" si="221"/>
        <v>#VALUE!</v>
      </c>
      <c r="DR110" s="271" t="e">
        <f t="shared" si="222"/>
        <v>#VALUE!</v>
      </c>
      <c r="DS110" s="271" t="e">
        <f t="shared" si="223"/>
        <v>#VALUE!</v>
      </c>
      <c r="DT110" s="271" t="e">
        <f t="shared" si="224"/>
        <v>#VALUE!</v>
      </c>
      <c r="DU110" s="271" t="e">
        <f t="shared" si="225"/>
        <v>#VALUE!</v>
      </c>
      <c r="DV110" s="271" t="e">
        <f t="shared" si="226"/>
        <v>#VALUE!</v>
      </c>
      <c r="DW110" s="271" t="e">
        <f t="shared" si="227"/>
        <v>#VALUE!</v>
      </c>
      <c r="DX110" s="271" t="e">
        <f t="shared" si="228"/>
        <v>#VALUE!</v>
      </c>
      <c r="DY110" s="271" t="e">
        <f t="shared" si="229"/>
        <v>#VALUE!</v>
      </c>
      <c r="DZ110" s="271" t="e">
        <f t="shared" si="230"/>
        <v>#VALUE!</v>
      </c>
      <c r="EA110" s="271" t="e">
        <f t="shared" si="231"/>
        <v>#VALUE!</v>
      </c>
      <c r="EB110" s="271" t="e">
        <f t="shared" si="232"/>
        <v>#VALUE!</v>
      </c>
      <c r="EC110" s="271" t="e">
        <f t="shared" si="233"/>
        <v>#VALUE!</v>
      </c>
      <c r="ED110" s="271" t="e">
        <f t="shared" si="234"/>
        <v>#VALUE!</v>
      </c>
      <c r="EE110" s="271" t="e">
        <f t="shared" si="235"/>
        <v>#VALUE!</v>
      </c>
      <c r="EF110" s="271" t="e">
        <f t="shared" si="236"/>
        <v>#VALUE!</v>
      </c>
      <c r="EG110" s="271" t="e">
        <f t="shared" si="237"/>
        <v>#VALUE!</v>
      </c>
      <c r="EH110" s="271" t="e">
        <f t="shared" si="238"/>
        <v>#VALUE!</v>
      </c>
      <c r="EI110" s="338" t="e">
        <f t="shared" si="239"/>
        <v>#VALUE!</v>
      </c>
    </row>
    <row r="111" customHeight="1" ht="16.0">
      <c r="B111" s="339" t="s">
        <v>519</v>
      </c>
      <c r="C111" s="340" t="s">
        <v>519</v>
      </c>
      <c r="D111" s="341" t="s">
        <v>519</v>
      </c>
      <c r="E111" s="342" t="s">
        <v>519</v>
      </c>
      <c r="F111" s="146"/>
      <c r="G111" s="343" t="e">
        <f>IF(AND(P111&lt;&gt;"",E111="Live",D111="Opportunity"),RANK(P111,Current_Score,1)+COUNTIF(P$12:$P111,P111)-1,"")</f>
        <v>#VALUE!</v>
      </c>
      <c r="H111" s="344" t="e">
        <f>IF(AND(P111&lt;&gt;"",E111="Live",D111="Threat"),RANK(P111,Current_Score,0)+COUNTIF(P$12:$P111,P111)-1,"")</f>
        <v>#VALUE!</v>
      </c>
      <c r="I111" s="146"/>
      <c r="J111" s="339" t="s">
        <v>520</v>
      </c>
      <c r="K111" s="345" t="s">
        <v>521</v>
      </c>
      <c r="L111" s="345" t="s">
        <v>518</v>
      </c>
      <c r="M111" s="345" t="s">
        <v>519</v>
      </c>
      <c r="N111" s="346" t="e">
        <f t="shared" si="119"/>
        <v>#NAME?</v>
      </c>
      <c r="O111" s="347" t="e">
        <f>INDEX(Scale_Names,MAX(IF(K111="",0,MATCH(K111,Scale_Names,0)),IF(L111="",0,MATCH(L111,Scale_Names,0)),IF(M111=0,0,MATCH(M111,Scale_Names,0))),0)</f>
        <v>#NAME?</v>
      </c>
      <c r="P111" s="348" t="e">
        <f>IF(OR(J111="NIL",J111="",ISERROR(O111)),"",INDEX(PIG,MATCH(J111,PIG_Likelihood_Scale,0),MATCH(O111,PIG_Impact_Scale,0))*N111)</f>
        <v>#VALUE!</v>
      </c>
      <c r="Q111" s="146"/>
      <c r="R111" s="349" t="s">
        <v>815</v>
      </c>
      <c r="S111" s="350" t="s">
        <v>816</v>
      </c>
      <c r="T111" s="350" t="s">
        <v>817</v>
      </c>
      <c r="U111" s="351" t="e">
        <f t="shared" si="125"/>
        <v>#NAME?</v>
      </c>
      <c r="V111" s="146"/>
      <c r="W111" s="352" t="s">
        <v>818</v>
      </c>
      <c r="X111" s="146"/>
      <c r="Y111" s="353" t="s">
        <v>520</v>
      </c>
      <c r="Z111" s="347" t="s">
        <v>521</v>
      </c>
      <c r="AA111" s="347" t="s">
        <v>518</v>
      </c>
      <c r="AB111" s="347" t="s">
        <v>519</v>
      </c>
      <c r="AC111" s="346" t="e">
        <f t="shared" si="131"/>
        <v>#NAME?</v>
      </c>
      <c r="AD111" s="347" t="e">
        <f>INDEX(Scale_Names,MAX(IF(Z111="",0,MATCH(Z111,Scale_Names,0)),IF(AA111="",0,MATCH(AA111,Scale_Names,0)),IF(AB111=0,0,MATCH(AB111,Scale_Names,0))),0)</f>
        <v>#NAME?</v>
      </c>
      <c r="AE111" s="354" t="e">
        <f>IF(OR(Y111="NIL",ISERROR(AD111)),"",INDEX(PIG,MATCH(Y111,PIG_Likelihood_Scale,0),MATCH(AD111,PIG_Impact_Scale,0))*AC111)</f>
        <v>#VALUE!</v>
      </c>
      <c r="AF111" s="146"/>
      <c r="AG111" s="355" t="s">
        <v>815</v>
      </c>
      <c r="AH111" s="356" t="s">
        <v>816</v>
      </c>
      <c r="AI111" s="356" t="s">
        <v>817</v>
      </c>
      <c r="AJ111" s="357" t="e">
        <f t="shared" si="137"/>
        <v>#NAME?</v>
      </c>
      <c r="AK111" s="146"/>
      <c r="AL111" s="353" t="e">
        <f>IF(OR(J111="NIL",ISERROR(O111),E111&lt;&gt;Live),"",INDEX(Unique_PIG,MATCH(J111,PIG_Likelihood_Scale,0),MATCH(O111,PIG_Impact_Scale,0))*N111)</f>
        <v>#VALUE!</v>
      </c>
      <c r="AM111" s="347" t="e">
        <f t="shared" si="139"/>
        <v>#VALUE!</v>
      </c>
      <c r="AN111" s="347" t="e">
        <f t="shared" si="140"/>
        <v>#VALUE!</v>
      </c>
      <c r="AO111" s="347" t="e">
        <f t="shared" si="141"/>
        <v>#VALUE!</v>
      </c>
      <c r="AP111" s="347" t="e">
        <f t="shared" si="142"/>
        <v>#VALUE!</v>
      </c>
      <c r="AQ111" s="347" t="e">
        <f t="shared" si="143"/>
        <v>#VALUE!</v>
      </c>
      <c r="AR111" s="347" t="e">
        <f t="shared" si="144"/>
        <v>#VALUE!</v>
      </c>
      <c r="AS111" s="347" t="e">
        <f t="shared" si="145"/>
        <v>#VALUE!</v>
      </c>
      <c r="AT111" s="347" t="e">
        <f t="shared" si="146"/>
        <v>#VALUE!</v>
      </c>
      <c r="AU111" s="347" t="e">
        <f t="shared" si="147"/>
        <v>#VALUE!</v>
      </c>
      <c r="AV111" s="347" t="e">
        <f t="shared" si="148"/>
        <v>#VALUE!</v>
      </c>
      <c r="AW111" s="347" t="e">
        <f t="shared" si="149"/>
        <v>#VALUE!</v>
      </c>
      <c r="AX111" s="347" t="e">
        <f t="shared" si="150"/>
        <v>#VALUE!</v>
      </c>
      <c r="AY111" s="347" t="e">
        <f t="shared" si="151"/>
        <v>#VALUE!</v>
      </c>
      <c r="AZ111" s="347" t="e">
        <f t="shared" si="152"/>
        <v>#VALUE!</v>
      </c>
      <c r="BA111" s="347" t="e">
        <f t="shared" si="153"/>
        <v>#VALUE!</v>
      </c>
      <c r="BB111" s="347" t="e">
        <f t="shared" si="154"/>
        <v>#VALUE!</v>
      </c>
      <c r="BC111" s="347" t="e">
        <f t="shared" si="155"/>
        <v>#VALUE!</v>
      </c>
      <c r="BD111" s="347" t="e">
        <f t="shared" si="156"/>
        <v>#VALUE!</v>
      </c>
      <c r="BE111" s="347" t="e">
        <f t="shared" si="157"/>
        <v>#VALUE!</v>
      </c>
      <c r="BF111" s="347" t="e">
        <f t="shared" si="158"/>
        <v>#VALUE!</v>
      </c>
      <c r="BG111" s="347" t="e">
        <f t="shared" si="159"/>
        <v>#VALUE!</v>
      </c>
      <c r="BH111" s="347" t="e">
        <f t="shared" si="160"/>
        <v>#VALUE!</v>
      </c>
      <c r="BI111" s="347" t="e">
        <f t="shared" si="161"/>
        <v>#VALUE!</v>
      </c>
      <c r="BJ111" s="347" t="e">
        <f t="shared" si="162"/>
        <v>#VALUE!</v>
      </c>
      <c r="BK111" s="347" t="e">
        <f t="shared" si="163"/>
        <v>#VALUE!</v>
      </c>
      <c r="BL111" s="347" t="e">
        <f t="shared" si="164"/>
        <v>#VALUE!</v>
      </c>
      <c r="BM111" s="347" t="e">
        <f t="shared" si="165"/>
        <v>#VALUE!</v>
      </c>
      <c r="BN111" s="347" t="e">
        <f t="shared" si="166"/>
        <v>#VALUE!</v>
      </c>
      <c r="BO111" s="347" t="e">
        <f t="shared" si="167"/>
        <v>#VALUE!</v>
      </c>
      <c r="BP111" s="347" t="e">
        <f t="shared" si="168"/>
        <v>#VALUE!</v>
      </c>
      <c r="BQ111" s="347" t="e">
        <f t="shared" si="169"/>
        <v>#VALUE!</v>
      </c>
      <c r="BR111" s="347" t="e">
        <f t="shared" si="170"/>
        <v>#VALUE!</v>
      </c>
      <c r="BS111" s="347" t="e">
        <f t="shared" si="171"/>
        <v>#VALUE!</v>
      </c>
      <c r="BT111" s="347" t="e">
        <f t="shared" si="172"/>
        <v>#VALUE!</v>
      </c>
      <c r="BU111" s="347" t="e">
        <f t="shared" si="173"/>
        <v>#VALUE!</v>
      </c>
      <c r="BV111" s="347" t="e">
        <f t="shared" si="174"/>
        <v>#VALUE!</v>
      </c>
      <c r="BW111" s="347" t="e">
        <f t="shared" si="175"/>
        <v>#VALUE!</v>
      </c>
      <c r="BX111" s="347" t="e">
        <f t="shared" si="176"/>
        <v>#VALUE!</v>
      </c>
      <c r="BY111" s="347" t="e">
        <f t="shared" si="177"/>
        <v>#VALUE!</v>
      </c>
      <c r="BZ111" s="347" t="e">
        <f t="shared" si="178"/>
        <v>#VALUE!</v>
      </c>
      <c r="CA111" s="347" t="e">
        <f t="shared" si="179"/>
        <v>#VALUE!</v>
      </c>
      <c r="CB111" s="347" t="e">
        <f t="shared" si="180"/>
        <v>#VALUE!</v>
      </c>
      <c r="CC111" s="347" t="e">
        <f t="shared" si="181"/>
        <v>#VALUE!</v>
      </c>
      <c r="CD111" s="347" t="e">
        <f t="shared" si="182"/>
        <v>#VALUE!</v>
      </c>
      <c r="CE111" s="347" t="e">
        <f t="shared" si="183"/>
        <v>#VALUE!</v>
      </c>
      <c r="CF111" s="347" t="e">
        <f t="shared" si="184"/>
        <v>#VALUE!</v>
      </c>
      <c r="CG111" s="347" t="e">
        <f t="shared" si="185"/>
        <v>#VALUE!</v>
      </c>
      <c r="CH111" s="347" t="e">
        <f t="shared" si="186"/>
        <v>#VALUE!</v>
      </c>
      <c r="CI111" s="347" t="e">
        <f t="shared" si="187"/>
        <v>#VALUE!</v>
      </c>
      <c r="CJ111" s="358" t="e">
        <f t="shared" si="188"/>
        <v>#VALUE!</v>
      </c>
      <c r="CK111" s="359" t="e">
        <f>IF(OR(Y111="NIL",ISERROR(AD111),E111&lt;&gt;Live),"",INDEX(Unique_PIG,MATCH(Y111,PIG_Likelihood_Scale,0),MATCH(AD111,PIG_Impact_Scale,0))*AC111)</f>
        <v>#VALUE!</v>
      </c>
      <c r="CL111" s="347" t="e">
        <f t="shared" si="190"/>
        <v>#VALUE!</v>
      </c>
      <c r="CM111" s="347" t="e">
        <f t="shared" si="191"/>
        <v>#VALUE!</v>
      </c>
      <c r="CN111" s="347" t="e">
        <f t="shared" si="192"/>
        <v>#VALUE!</v>
      </c>
      <c r="CO111" s="347" t="e">
        <f t="shared" si="193"/>
        <v>#VALUE!</v>
      </c>
      <c r="CP111" s="347" t="e">
        <f t="shared" si="194"/>
        <v>#VALUE!</v>
      </c>
      <c r="CQ111" s="347" t="e">
        <f t="shared" si="195"/>
        <v>#VALUE!</v>
      </c>
      <c r="CR111" s="347" t="e">
        <f t="shared" si="196"/>
        <v>#VALUE!</v>
      </c>
      <c r="CS111" s="347" t="e">
        <f t="shared" si="197"/>
        <v>#VALUE!</v>
      </c>
      <c r="CT111" s="347" t="e">
        <f t="shared" si="198"/>
        <v>#VALUE!</v>
      </c>
      <c r="CU111" s="347" t="e">
        <f t="shared" si="199"/>
        <v>#VALUE!</v>
      </c>
      <c r="CV111" s="347" t="e">
        <f t="shared" si="200"/>
        <v>#VALUE!</v>
      </c>
      <c r="CW111" s="347" t="e">
        <f t="shared" si="201"/>
        <v>#VALUE!</v>
      </c>
      <c r="CX111" s="347" t="e">
        <f t="shared" si="202"/>
        <v>#VALUE!</v>
      </c>
      <c r="CY111" s="347" t="e">
        <f t="shared" si="203"/>
        <v>#VALUE!</v>
      </c>
      <c r="CZ111" s="347" t="e">
        <f t="shared" si="204"/>
        <v>#VALUE!</v>
      </c>
      <c r="DA111" s="347" t="e">
        <f t="shared" si="205"/>
        <v>#VALUE!</v>
      </c>
      <c r="DB111" s="347" t="e">
        <f t="shared" si="206"/>
        <v>#VALUE!</v>
      </c>
      <c r="DC111" s="347" t="e">
        <f t="shared" si="207"/>
        <v>#VALUE!</v>
      </c>
      <c r="DD111" s="347" t="e">
        <f t="shared" si="208"/>
        <v>#VALUE!</v>
      </c>
      <c r="DE111" s="347" t="e">
        <f t="shared" si="209"/>
        <v>#VALUE!</v>
      </c>
      <c r="DF111" s="347" t="e">
        <f t="shared" si="210"/>
        <v>#VALUE!</v>
      </c>
      <c r="DG111" s="347" t="e">
        <f t="shared" si="211"/>
        <v>#VALUE!</v>
      </c>
      <c r="DH111" s="347" t="e">
        <f t="shared" si="212"/>
        <v>#VALUE!</v>
      </c>
      <c r="DI111" s="347" t="e">
        <f t="shared" si="213"/>
        <v>#VALUE!</v>
      </c>
      <c r="DJ111" s="347" t="e">
        <f t="shared" si="214"/>
        <v>#VALUE!</v>
      </c>
      <c r="DK111" s="347" t="e">
        <f t="shared" si="215"/>
        <v>#VALUE!</v>
      </c>
      <c r="DL111" s="347" t="e">
        <f t="shared" si="216"/>
        <v>#VALUE!</v>
      </c>
      <c r="DM111" s="347" t="e">
        <f t="shared" si="217"/>
        <v>#VALUE!</v>
      </c>
      <c r="DN111" s="347" t="e">
        <f t="shared" si="218"/>
        <v>#VALUE!</v>
      </c>
      <c r="DO111" s="347" t="e">
        <f t="shared" si="219"/>
        <v>#VALUE!</v>
      </c>
      <c r="DP111" s="347" t="e">
        <f t="shared" si="220"/>
        <v>#VALUE!</v>
      </c>
      <c r="DQ111" s="347" t="e">
        <f t="shared" si="221"/>
        <v>#VALUE!</v>
      </c>
      <c r="DR111" s="347" t="e">
        <f t="shared" si="222"/>
        <v>#VALUE!</v>
      </c>
      <c r="DS111" s="347" t="e">
        <f t="shared" si="223"/>
        <v>#VALUE!</v>
      </c>
      <c r="DT111" s="347" t="e">
        <f t="shared" si="224"/>
        <v>#VALUE!</v>
      </c>
      <c r="DU111" s="347" t="e">
        <f t="shared" si="225"/>
        <v>#VALUE!</v>
      </c>
      <c r="DV111" s="347" t="e">
        <f t="shared" si="226"/>
        <v>#VALUE!</v>
      </c>
      <c r="DW111" s="347" t="e">
        <f t="shared" si="227"/>
        <v>#VALUE!</v>
      </c>
      <c r="DX111" s="347" t="e">
        <f t="shared" si="228"/>
        <v>#VALUE!</v>
      </c>
      <c r="DY111" s="347" t="e">
        <f t="shared" si="229"/>
        <v>#VALUE!</v>
      </c>
      <c r="DZ111" s="347" t="e">
        <f t="shared" si="230"/>
        <v>#VALUE!</v>
      </c>
      <c r="EA111" s="347" t="e">
        <f t="shared" si="231"/>
        <v>#VALUE!</v>
      </c>
      <c r="EB111" s="347" t="e">
        <f t="shared" si="232"/>
        <v>#VALUE!</v>
      </c>
      <c r="EC111" s="347" t="e">
        <f t="shared" si="233"/>
        <v>#VALUE!</v>
      </c>
      <c r="ED111" s="347" t="e">
        <f t="shared" si="234"/>
        <v>#VALUE!</v>
      </c>
      <c r="EE111" s="347" t="e">
        <f t="shared" si="235"/>
        <v>#VALUE!</v>
      </c>
      <c r="EF111" s="347" t="e">
        <f t="shared" si="236"/>
        <v>#VALUE!</v>
      </c>
      <c r="EG111" s="347" t="e">
        <f t="shared" si="237"/>
        <v>#VALUE!</v>
      </c>
      <c r="EH111" s="347" t="e">
        <f t="shared" si="238"/>
        <v>#VALUE!</v>
      </c>
      <c r="EI111" s="360" t="e">
        <f t="shared" si="239"/>
        <v>#VALUE!</v>
      </c>
    </row>
    <row r="112" customHeight="1" ht="16.0">
      <c r="B112" s="146"/>
      <c r="C112" s="146"/>
      <c r="D112" s="147"/>
      <c r="E112" s="147"/>
      <c r="F112" s="146"/>
      <c r="G112" s="146"/>
      <c r="H112" s="146"/>
      <c r="I112" s="146"/>
      <c r="J112" s="146"/>
      <c r="K112" s="147"/>
      <c r="L112" s="146"/>
      <c r="M112" s="146"/>
      <c r="N112" s="146"/>
      <c r="O112" s="147"/>
      <c r="P112" s="146"/>
      <c r="Q112" s="146"/>
      <c r="R112" s="146"/>
      <c r="S112" s="146"/>
      <c r="T112" s="146"/>
      <c r="U112" s="146"/>
      <c r="V112" s="146"/>
      <c r="W112" s="146"/>
      <c r="X112" s="146"/>
      <c r="Y112" s="147"/>
      <c r="Z112" s="147"/>
      <c r="AA112" s="147"/>
      <c r="AB112" s="146"/>
      <c r="AC112" s="146"/>
      <c r="AD112" s="147"/>
      <c r="AE112" s="146"/>
      <c r="AF112" s="146"/>
      <c r="AK112" s="146"/>
      <c r="AL112" s="146"/>
      <c r="AM112" s="361" t="e">
        <f>_xlfn.CONCATENATE(AM12,AM13,AM14,AM15,AM16,AM17,AM18,AM19,AM20,AM21,AM22,AM23,AM24,AM25,AM26,AM27,AM28,AM29,AM30,AM31,AM32,AM33,AM34,AM35,AM36,AM37,AM38,AM39,AM40,AM41,AM42,AM43,AM44,AM45,AM46,AM47,AM48,AM49,AM50,AM51,AM52,AM53,AM54,AM55,AM56,AM57,AM58,AM59,AM60,AM61,AM62,AM63,AM64,AM65,AM66,AM67,AM68,AM69,AM70,AM71,AM72,AM73,AM74,AM75,AM76,AM77,AM78,AM79,AM80,AM81,AM82,AM83,AM84,AM85,AM86,AM87,AM88,AM89,AM90,AM91,AM92,AM93,AM94,AM95,AM96,AM97,AM98,AM99,AM100,AM101,AM102,AM103,AM104,AM105,AM106,AM107,AM108,AM109,AM110,AM111)</f>
        <v>#VALUE!</v>
      </c>
      <c r="AN112" s="361" t="e">
        <f>_xlfn.CONCATENATE(AN12,AN13,AN14,AN15,AN16,AN17,AN18,AN19,AN20,AN21,AN22,AN23,AN24,AN25,AN26,AN27,AN28,AN29,AN30,AN31,AN32,AN33,AN34,AN35,AN36,AN37,AN38,AN39,AN40,AN41,AN42,AN43,AN44,AN45,AN46,AN47,AN48,AN49,AN50,AN51,AN52,AN53,AN54,AN55,AN56,AN57,AN58,AN59,AN60,AN61,AN62,AN63,AN64,AN65,AN66,AN67,AN68,AN69,AN70,AN71,AN72,AN73,AN74,AN75,AN76,AN77,AN78,AN79,AN80,AN81,AN82,AN83,AN84,AN85,AN86,AN87,AN88,AN89,AN90,AN91,AN92,AN93,AN94,AN95,AN96,AN97,AN98,AN99,AN100,AN101,AN102,AN103,AN104,AN105,AN106,AN107,AN108,AN109,AN110,AN111)</f>
        <v>#VALUE!</v>
      </c>
      <c r="AO112" s="361" t="e">
        <f>_xlfn.CONCATENATE(AO12,AO13,AO14,AO15,AO16,AO17,AO18,AO19,AO20,AO21,AO22,AO23,AO24,AO25,AO26,AO27,AO28,AO29,AO30,AO31,AO32,AO33,AO34,AO35,AO36,AO37,AO38,AO39,AO40,AO41,AO42,AO43,AO44,AO45,AO46,AO47,AO48,AO49,AO50,AO51,AO52,AO53,AO54,AO55,AO56,AO57,AO58,AO59,AO60,AO61,AO62,AO63,AO64,AO65,AO66,AO67,AO68,AO69,AO70,AO71,AO72,AO73,AO74,AO75,AO76,AO77,AO78,AO79,AO80,AO81,AO82,AO83,AO84,AO85,AO86,AO87,AO88,AO89,AO90,AO91,AO92,AO93,AO94,AO95,AO96,AO97,AO98,AO99,AO100,AO101,AO102,AO103,AO104,AO105,AO106,AO107,AO108,AO109,AO110,AO111)</f>
        <v>#VALUE!</v>
      </c>
      <c r="AP112" s="361" t="e">
        <f>_xlfn.CONCATENATE(AP12,AP13,AP14,AP15,AP16,AP17,AP18,AP19,AP20,AP21,AP22,AP23,AP24,AP25,AP26,AP27,AP28,AP29,AP30,AP31,AP32,AP33,AP34,AP35,AP36,AP37,AP38,AP39,AP40,AP41,AP42,AP43,AP44,AP45,AP46,AP47,AP48,AP49,AP50,AP51,AP52,AP53,AP54,AP55,AP56,AP57,AP58,AP59,AP60,AP61,AP62,AP63,AP64,AP65,AP66,AP67,AP68,AP69,AP70,AP71,AP72,AP73,AP74,AP75,AP76,AP77,AP78,AP79,AP80,AP81,AP82,AP83,AP84,AP85,AP86,AP87,AP88,AP89,AP90,AP91,AP92,AP93,AP94,AP95,AP96,AP97,AP98,AP99,AP100,AP101,AP102,AP103,AP104,AP105,AP106,AP107,AP108,AP109,AP110,AP111)</f>
        <v>#VALUE!</v>
      </c>
      <c r="AQ112" s="361" t="e">
        <f>_xlfn.CONCATENATE(AQ12,AQ13,AQ14,AQ15,AQ16,AQ17,AQ18,AQ19,AQ20,AQ21,AQ22,AQ23,AQ24,AQ25,AQ26,AQ27,AQ28,AQ29,AQ30,AQ31,AQ32,AQ33,AQ34,AQ35,AQ36,AQ37,AQ38,AQ39,AQ40,AQ41,AQ42,AQ43,AQ44,AQ45,AQ46,AQ47,AQ48,AQ49,AQ50,AQ51,AQ52,AQ53,AQ54,AQ55,AQ56,AQ57,AQ58,AQ59,AQ60,AQ61,AQ62,AQ63,AQ64,AQ65,AQ66,AQ67,AQ68,AQ69,AQ70,AQ71,AQ72,AQ73,AQ74,AQ75,AQ76,AQ77,AQ78,AQ79,AQ80,AQ81,AQ82,AQ83,AQ84,AQ85,AQ86,AQ87,AQ88,AQ89,AQ90,AQ91,AQ92,AQ93,AQ94,AQ95,AQ96,AQ97,AQ98,AQ99,AQ100,AQ101,AQ102,AQ103,AQ104,AQ105,AQ106,AQ107,AQ108,AQ109,AQ110,AQ111)</f>
        <v>#VALUE!</v>
      </c>
      <c r="AR112" s="361" t="e">
        <f>_xlfn.CONCATENATE(AR12,AR13,AR14,AR15,AR16,AR17,AR18,AR19,AR20,AR21,AR22,AR23,AR24,AR25,AR26,AR27,AR28,AR29,AR30,AR31,AR32,AR33,AR34,AR35,AR36,AR37,AR38,AR39,AR40,AR41,AR42,AR43,AR44,AR45,AR46,AR47,AR48,AR49,AR50,AR51,AR52,AR53,AR54,AR55,AR56,AR57,AR58,AR59,AR60,AR61,AR62,AR63,AR64,AR65,AR66,AR67,AR68,AR69,AR70,AR71,AR72,AR73,AR74,AR75,AR76,AR77,AR78,AR79,AR80,AR81,AR82,AR83,AR84,AR85,AR86,AR87,AR88,AR89,AR90,AR91,AR92,AR93,AR94,AR95,AR96,AR97,AR98,AR99,AR100,AR101,AR102,AR103,AR104,AR105,AR106,AR107,AR108,AR109,AR110,AR111)</f>
        <v>#VALUE!</v>
      </c>
      <c r="AS112" s="361" t="e">
        <f>_xlfn.CONCATENATE(AS12,AS13,AS14,AS15,AS16,AS17,AS18,AS19,AS20,AS21,AS22,AS23,AS24,AS25,AS26,AS27,AS28,AS29,AS30,AS31,AS32,AS33,AS34,AS35,AS36,AS37,AS38,AS39,AS40,AS41,AS42,AS43,AS44,AS45,AS46,AS47,AS48,AS49,AS50,AS51,AS52,AS53,AS54,AS55,AS56,AS57,AS58,AS59,AS60,AS61,AS62,AS63,AS64,AS65,AS66,AS67,AS68,AS69,AS70,AS71,AS72,AS73,AS74,AS75,AS76,AS77,AS78,AS79,AS80,AS81,AS82,AS83,AS84,AS85,AS86,AS87,AS88,AS89,AS90,AS91,AS92,AS93,AS94,AS95,AS96,AS97,AS98,AS99,AS100,AS101,AS102,AS103,AS104,AS105,AS106,AS107,AS108,AS109,AS110,AS111)</f>
        <v>#VALUE!</v>
      </c>
      <c r="AT112" s="361" t="e">
        <f>_xlfn.CONCATENATE(AT12,AT13,AT14,AT15,AT16,AT17,AT18,AT19,AT20,AT21,AT22,AT23,AT24,AT25,AT26,AT27,AT28,AT29,AT30,AT31,AT32,AT33,AT34,AT35,AT36,AT37,AT38,AT39,AT40,AT41,AT42,AT43,AT44,AT45,AT46,AT47,AT48,AT49,AT50,AT51,AT52,AT53,AT54,AT55,AT56,AT57,AT58,AT59,AT60,AT61,AT62,AT63,AT64,AT65,AT66,AT67,AT68,AT69,AT70,AT71,AT72,AT73,AT74,AT75,AT76,AT77,AT78,AT79,AT80,AT81,AT82,AT83,AT84,AT85,AT86,AT87,AT88,AT89,AT90,AT91,AT92,AT93,AT94,AT95,AT96,AT97,AT98,AT99,AT100,AT101,AT102,AT103,AT104,AT105,AT106,AT107,AT108,AT109,AT110,AT111)</f>
        <v>#VALUE!</v>
      </c>
      <c r="AU112" s="361" t="e">
        <f>_xlfn.CONCATENATE(AU12,AU13,AU14,AU15,AU16,AU17,AU18,AU19,AU20,AU21,AU22,AU23,AU24,AU25,AU26,AU27,AU28,AU29,AU30,AU31,AU32,AU33,AU34,AU35,AU36,AU37,AU38,AU39,AU40,AU41,AU42,AU43,AU44,AU45,AU46,AU47,AU48,AU49,AU50,AU51,AU52,AU53,AU54,AU55,AU56,AU57,AU58,AU59,AU60,AU61,AU62,AU63,AU64,AU65,AU66,AU67,AU68,AU69,AU70,AU71,AU72,AU73,AU74,AU75,AU76,AU77,AU78,AU79,AU80,AU81,AU82,AU83,AU84,AU85,AU86,AU87,AU88,AU89,AU90,AU91,AU92,AU93,AU94,AU95,AU96,AU97,AU98,AU99,AU100,AU101,AU102,AU103,AU104,AU105,AU106,AU107,AU108,AU109,AU110,AU111)</f>
        <v>#VALUE!</v>
      </c>
      <c r="AV112" s="361" t="e">
        <f>_xlfn.CONCATENATE(AV12,AV13,AV14,AV15,AV16,AV17,AV18,AV19,AV20,AV21,AV22,AV23,AV24,AV25,AV26,AV27,AV28,AV29,AV30,AV31,AV32,AV33,AV34,AV35,AV36,AV37,AV38,AV39,AV40,AV41,AV42,AV43,AV44,AV45,AV46,AV47,AV48,AV49,AV50,AV51,AV52,AV53,AV54,AV55,AV56,AV57,AV58,AV59,AV60,AV61,AV62,AV63,AV64,AV65,AV66,AV67,AV68,AV69,AV70,AV71,AV72,AV73,AV74,AV75,AV76,AV77,AV78,AV79,AV80,AV81,AV82,AV83,AV84,AV85,AV86,AV87,AV88,AV89,AV90,AV91,AV92,AV93,AV94,AV95,AV96,AV97,AV98,AV99,AV100,AV101,AV102,AV103,AV104,AV105,AV106,AV107,AV108,AV109,AV110,AV111)</f>
        <v>#VALUE!</v>
      </c>
      <c r="AW112" s="361" t="e">
        <f>_xlfn.CONCATENATE(AW12,AW13,AW14,AW15,AW16,AW17,AW18,AW19,AW20,AW21,AW22,AW23,AW24,AW25,AW26,AW27,AW28,AW29,AW30,AW31,AW32,AW33,AW34,AW35,AW36,AW37,AW38,AW39,AW40,AW41,AW42,AW43,AW44,AW45,AW46,AW47,AW48,AW49,AW50,AW51,AW52,AW53,AW54,AW55,AW56,AW57,AW58,AW59,AW60,AW61,AW62,AW63,AW64,AW65,AW66,AW67,AW68,AW69,AW70,AW71,AW72,AW73,AW74,AW75,AW76,AW77,AW78,AW79,AW80,AW81,AW82,AW83,AW84,AW85,AW86,AW87,AW88,AW89,AW90,AW91,AW92,AW93,AW94,AW95,AW96,AW97,AW98,AW99,AW100,AW101,AW102,AW103,AW104,AW105,AW106,AW107,AW108,AW109,AW110,AW111)</f>
        <v>#VALUE!</v>
      </c>
      <c r="AX112" s="361" t="e">
        <f>_xlfn.CONCATENATE(AX12,AX13,AX14,AX15,AX16,AX17,AX18,AX19,AX20,AX21,AX22,AX23,AX24,AX25,AX26,AX27,AX28,AX29,AX30,AX31,AX32,AX33,AX34,AX35,AX36,AX37,AX38,AX39,AX40,AX41,AX42,AX43,AX44,AX45,AX46,AX47,AX48,AX49,AX50,AX51,AX52,AX53,AX54,AX55,AX56,AX57,AX58,AX59,AX60,AX61,AX62,AX63,AX64,AX65,AX66,AX67,AX68,AX69,AX70,AX71,AX72,AX73,AX74,AX75,AX76,AX77,AX78,AX79,AX80,AX81,AX82,AX83,AX84,AX85,AX86,AX87,AX88,AX89,AX90,AX91,AX92,AX93,AX94,AX95,AX96,AX97,AX98,AX99,AX100,AX101,AX102,AX103,AX104,AX105,AX106,AX107,AX108,AX109,AX110,AX111)</f>
        <v>#VALUE!</v>
      </c>
      <c r="AY112" s="361" t="e">
        <f>_xlfn.CONCATENATE(AY12,AY13,AY14,AY15,AY16,AY17,AY18,AY19,AY20,AY21,AY22,AY23,AY24,AY25,AY26,AY27,AY28,AY29,AY30,AY31,AY32,AY33,AY34,AY35,AY36,AY37,AY38,AY39,AY40,AY41,AY42,AY43,AY44,AY45,AY46,AY47,AY48,AY49,AY50,AY51,AY52,AY53,AY54,AY55,AY56,AY57,AY58,AY59,AY60,AY61,AY62,AY63,AY64,AY65,AY66,AY67,AY68,AY69,AY70,AY71,AY72,AY73,AY74,AY75,AY76,AY77,AY78,AY79,AY80,AY81,AY82,AY83,AY84,AY85,AY86,AY87,AY88,AY89,AY90,AY91,AY92,AY93,AY94,AY95,AY96,AY97,AY98,AY99,AY100,AY101,AY102,AY103,AY104,AY105,AY106,AY107,AY108,AY109,AY110,AY111)</f>
        <v>#VALUE!</v>
      </c>
      <c r="AZ112" s="361" t="e">
        <f>_xlfn.CONCATENATE(AZ12,AZ13,AZ14,AZ15,AZ16,AZ17,AZ18,AZ19,AZ20,AZ21,AZ22,AZ23,AZ24,AZ25,AZ26,AZ27,AZ28,AZ29,AZ30,AZ31,AZ32,AZ33,AZ34,AZ35,AZ36,AZ37,AZ38,AZ39,AZ40,AZ41,AZ42,AZ43,AZ44,AZ45,AZ46,AZ47,AZ48,AZ49,AZ50,AZ51,AZ52,AZ53,AZ54,AZ55,AZ56,AZ57,AZ58,AZ59,AZ60,AZ61,AZ62,AZ63,AZ64,AZ65,AZ66,AZ67,AZ68,AZ69,AZ70,AZ71,AZ72,AZ73,AZ74,AZ75,AZ76,AZ77,AZ78,AZ79,AZ80,AZ81,AZ82,AZ83,AZ84,AZ85,AZ86,AZ87,AZ88,AZ89,AZ90,AZ91,AZ92,AZ93,AZ94,AZ95,AZ96,AZ97,AZ98,AZ99,AZ100,AZ101,AZ102,AZ103,AZ104,AZ105,AZ106,AZ107,AZ108,AZ109,AZ110,AZ111)</f>
        <v>#VALUE!</v>
      </c>
      <c r="BA112" s="361" t="e">
        <f>_xlfn.CONCATENATE(BA12,BA13,BA14,BA15,BA16,BA17,BA18,BA19,BA20,BA21,BA22,BA23,BA24,BA25,BA26,BA27,BA28,BA29,BA30,BA31,BA32,BA33,BA34,BA35,BA36,BA37,BA38,BA39,BA40,BA41,BA42,BA43,BA44,BA45,BA46,BA47,BA48,BA49,BA50,BA51,BA52,BA53,BA54,BA55,BA56,BA57,BA58,BA59,BA60,BA61,BA62,BA63,BA64,BA65,BA66,BA67,BA68,BA69,BA70,BA71,BA72,BA73,BA74,BA75,BA76,BA77,BA78,BA79,BA80,BA81,BA82,BA83,BA84,BA85,BA86,BA87,BA88,BA89,BA90,BA91,BA92,BA93,BA94,BA95,BA96,BA97,BA98,BA99,BA100,BA101,BA102,BA103,BA104,BA105,BA106,BA107,BA108,BA109,BA110,BA111)</f>
        <v>#VALUE!</v>
      </c>
      <c r="BB112" s="361" t="e">
        <f>_xlfn.CONCATENATE(BB12,BB13,BB14,BB15,BB16,BB17,BB18,BB19,BB20,BB21,BB22,BB23,BB24,BB25,BB26,BB27,BB28,BB29,BB30,BB31,BB32,BB33,BB34,BB35,BB36,BB37,BB38,BB39,BB40,BB41,BB42,BB43,BB44,BB45,BB46,BB47,BB48,BB49,BB50,BB51,BB52,BB53,BB54,BB55,BB56,BB57,BB58,BB59,BB60,BB61,BB62,BB63,BB64,BB65,BB66,BB67,BB68,BB69,BB70,BB71,BB72,BB73,BB74,BB75,BB76,BB77,BB78,BB79,BB80,BB81,BB82,BB83,BB84,BB85,BB86,BB87,BB88,BB89,BB90,BB91,BB92,BB93,BB94,BB95,BB96,BB97,BB98,BB99,BB100,BB101,BB102,BB103,BB104,BB105,BB106,BB107,BB108,BB109,BB110,BB111)</f>
        <v>#VALUE!</v>
      </c>
      <c r="BC112" s="361" t="e">
        <f>_xlfn.CONCATENATE(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f>
        <v>#VALUE!</v>
      </c>
      <c r="BD112" s="361" t="e">
        <f>_xlfn.CONCATENATE(BD12,BD13,BD14,BD15,BD16,BD17,BD18,BD19,BD20,BD21,BD22,BD23,BD24,BD25,BD26,BD27,BD28,BD29,BD30,BD31,BD32,BD33,BD34,BD35,BD36,BD37,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f>
        <v>#VALUE!</v>
      </c>
      <c r="BE112" s="361" t="e">
        <f>_xlfn.CONCATENATE(BE12,BE13,BE14,BE15,BE16,BE17,BE18,BE19,BE20,BE21,BE22,BE23,BE24,BE25,BE26,BE27,BE28,BE29,BE30,BE31,BE32,BE33,BE34,BE35,BE36,BE37,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f>
        <v>#VALUE!</v>
      </c>
      <c r="BF112" s="361" t="e">
        <f>_xlfn.CONCATENATE(BF12,BF13,BF14,BF15,BF16,BF17,BF18,BF19,BF20,BF21,BF22,BF23,BF24,BF25,BF26,BF27,BF28,BF29,BF30,BF31,BF32,BF33,BF34,BF35,BF36,BF37,BF38,BF39,BF40,BF41,BF42,BF43,BF44,BF45,BF46,BF47,BF48,BF49,BF50,BF51,BF52,BF53,BF54,BF55,BF56,BF57,BF58,BF59,BF60,BF61,BF62,BF63,BF64,BF65,BF66,BF67,BF68,BF69,BF70,BF71,BF72,BF73,BF74,BF75,BF76,BF77,BF78,BF79,BF80,BF81,BF82,BF83,BF84,BF85,BF86,BF87,BF88,BF89,BF90,BF91,BF92,BF93,BF94,BF95,BF96,BF97,BF98,BF99,BF100,BF101,BF102,BF103,BF104,BF105,BF106,BF107,BF108,BF109,BF110,BF111)</f>
        <v>#VALUE!</v>
      </c>
      <c r="BG112" s="361" t="e">
        <f>_xlfn.CONCATENATE(BG12,BG13,BG14,BG15,BG16,BG17,BG18,BG19,BG20,BG21,BG22,BG23,BG24,BG25,BG26,BG27,BG28,BG29,BG30,BG31,BG32,BG33,BG34,BG35,BG36,BG37,BG38,BG39,BG40,BG41,BG42,BG43,BG44,BG45,BG46,BG47,BG48,BG49,BG50,BG51,BG52,BG53,BG54,BG55,BG56,BG57,BG58,BG59,BG60,BG61,BG62,BG63,BG64,BG65,BG66,BG67,BG68,BG69,BG70,BG71,BG72,BG73,BG74,BG75,BG76,BG77,BG78,BG79,BG80,BG81,BG82,BG83,BG84,BG85,BG86,BG87,BG88,BG89,BG90,BG91,BG92,BG93,BG94,BG95,BG96,BG97,BG98,BG99,BG100,BG101,BG102,BG103,BG104,BG105,BG106,BG107,BG108,BG109,BG110,BG111)</f>
        <v>#VALUE!</v>
      </c>
      <c r="BH112" s="361" t="e">
        <f>_xlfn.CONCATENATE(BH12,BH13,BH14,BH15,BH16,BH17,BH18,BH19,BH20,BH21,BH22,BH23,BH24,BH25,BH26,BH27,BH28,BH29,BH30,BH31,BH32,BH33,BH34,BH35,BH36,BH37,BH38,BH39,BH40,BH41,BH42,BH43,BH44,BH45,BH46,BH47,BH48,BH49,BH50,BH51,BH52,BH53,BH54,BH55,BH56,BH57,BH58,BH59,BH60,BH61,BH62,BH63,BH64,BH65,BH66,BH67,BH68,BH69,BH70,BH71,BH72,BH73,BH74,BH75,BH76,BH77,BH78,BH79,BH80,BH81,BH82,BH83,BH84,BH85,BH86,BH87,BH88,BH89,BH90,BH91,BH92,BH93,BH94,BH95,BH96,BH97,BH98,BH99,BH100,BH101,BH102,BH103,BH104,BH105,BH106,BH107,BH108,BH109,BH110,BH111)</f>
        <v>#VALUE!</v>
      </c>
      <c r="BI112" s="361" t="e">
        <f>_xlfn.CONCATENATE(BI12,BI13,BI14,BI15,BI16,BI17,BI18,BI19,BI20,BI21,BI22,BI23,BI24,BI25,BI26,BI27,BI28,BI29,BI30,BI31,BI32,BI33,BI34,BI35,BI36,BI37,BI38,BI39,BI40,BI41,BI42,BI43,BI44,BI45,BI46,BI47,BI48,BI49,BI50,BI51,BI52,BI53,BI54,BI55,BI56,BI57,BI58,BI59,BI60,BI61,BI62,BI63,BI64,BI65,BI66,BI67,BI68,BI69,BI70,BI71,BI72,BI73,BI74,BI75,BI76,BI77,BI78,BI79,BI80,BI81,BI82,BI83,BI84,BI85,BI86,BI87,BI88,BI89,BI90,BI91,BI92,BI93,BI94,BI95,BI96,BI97,BI98,BI99,BI100,BI101,BI102,BI103,BI104,BI105,BI106,BI107,BI108,BI109,BI110,BI111)</f>
        <v>#VALUE!</v>
      </c>
      <c r="BJ112" s="361" t="e">
        <f>_xlfn.CONCATENATE(BJ12,BJ13,BJ14,BJ15,BJ16,BJ17,BJ18,BJ19,BJ20,BJ21,BJ22,BJ23,BJ24,BJ25,BJ26,BJ27,BJ28,BJ29,BJ30,BJ31,BJ32,BJ33,BJ34,BJ35,BJ36,BJ37,BJ38,BJ39,BJ40,BJ41,BJ42,BJ43,BJ44,BJ45,BJ46,BJ47,BJ48,BJ49,BJ50,BJ51,BJ52,BJ53,BJ54,BJ55,BJ56,BJ57,BJ58,BJ59,BJ60,BJ61,BJ62,BJ63,BJ64,BJ65,BJ66,BJ67,BJ68,BJ69,BJ70,BJ71,BJ72,BJ73,BJ74,BJ75,BJ76,BJ77,BJ78,BJ79,BJ80,BJ81,BJ82,BJ83,BJ84,BJ85,BJ86,BJ87,BJ88,BJ89,BJ90,BJ91,BJ92,BJ93,BJ94,BJ95,BJ96,BJ97,BJ98,BJ99,BJ100,BJ101,BJ102,BJ103,BJ104,BJ105,BJ106,BJ107,BJ108,BJ109,BJ110,BJ111)</f>
        <v>#VALUE!</v>
      </c>
      <c r="BK112" s="361" t="e">
        <f>_xlfn.CONCATENATE(BK12,BK13,BK14,BK15,BK16,BK17,BK18,BK19,BK20,BK21,BK22,BK23,BK24,BK25,BK26,BK27,BK28,BK29,BK30,BK31,BK32,BK33,BK34,BK35,BK36,BK37,BK38,BK39,BK40,BK41,BK42,BK43,BK44,BK45,BK46,BK47,BK48,BK49,BK50,BK51,BK52,BK53,BK54,BK55,BK56,BK57,BK58,BK59,BK60,BK61,BK62,BK63,BK64,BK65,BK66,BK67,BK68,BK69,BK70,BK71,BK72,BK73,BK74,BK75,BK76,BK77,BK78,BK79,BK80,BK81,BK82,BK83,BK84,BK85,BK86,BK87,BK88,BK89,BK90,BK91,BK92,BK93,BK94,BK95,BK96,BK97,BK98,BK99,BK100,BK101,BK102,BK103,BK104,BK105,BK106,BK107,BK108,BK109,BK110,BK111)</f>
        <v>#VALUE!</v>
      </c>
      <c r="BL112" s="361" t="e">
        <f>_xlfn.CONCATENATE(BL12,BL13,BL14,BL15,BL16,BL17,BL18,BL19,BL20,BL21,BL22,BL23,BL24,BL25,BL26,BL27,BL28,BL29,BL30,BL31,BL32,BL33,BL34,BL35,BL36,BL37,BL38,BL39,BL40,BL41,BL42,BL43,BL44,BL45,BL46,BL47,BL48,BL49,BL50,BL51,BL52,BL53,BL54,BL55,BL56,BL57,BL58,BL59,BL60,BL61,BL62,BL63,BL64,BL65,BL66,BL67,BL68,BL69,BL70,BL71,BL72,BL73,BL74,BL75,BL76,BL77,BL78,BL79,BL80,BL81,BL82,BL83,BL84,BL85,BL86,BL87,BL88,BL89,BL90,BL91,BL92,BL93,BL94,BL95,BL96,BL97,BL98,BL99,BL100,BL101,BL102,BL103,BL104,BL105,BL106,BL107,BL108,BL109,BL110,BL111)</f>
        <v>#VALUE!</v>
      </c>
      <c r="BM112" s="361" t="e">
        <f>_xlfn.CONCATENATE(BM12,BM13,BM14,BM15,BM16,BM17,BM18,BM19,BM20,BM21,BM22,BM23,BM24,BM25,BM26,BM27,BM28,BM29,BM30,BM31,BM32,BM33,BM34,BM35,BM36,BM37,BM38,BM39,BM40,BM41,BM42,BM43,BM44,BM45,BM46,BM47,BM48,BM49,BM50,BM51,BM52,BM53,BM54,BM55,BM56,BM57,BM58,BM59,BM60,BM61,BM62,BM63,BM64,BM65,BM66,BM67,BM68,BM69,BM70,BM71,BM72,BM73,BM74,BM75,BM76,BM77,BM78,BM79,BM80,BM81,BM82,BM83,BM84,BM85,BM86,BM87,BM88,BM89,BM90,BM91,BM92,BM93,BM94,BM95,BM96,BM97,BM98,BM99,BM100,BM101,BM102,BM103,BM104,BM105,BM106,BM107,BM108,BM109,BM110,BM111)</f>
        <v>#VALUE!</v>
      </c>
      <c r="BN112" s="361" t="e">
        <f>_xlfn.CONCATENATE(BN12,BN13,BN14,BN15,BN16,BN17,BN18,BN19,BN20,BN21,BN22,BN23,BN24,BN25,BN26,BN27,BN28,BN29,BN30,BN31,BN32,BN33,BN34,BN35,BN36,BN37,BN38,BN39,BN40,BN41,BN42,BN43,BN44,BN45,BN46,BN47,BN48,BN49,BN50,BN51,BN52,BN53,BN54,BN55,BN56,BN57,BN58,BN59,BN60,BN61,BN62,BN63,BN64,BN65,BN66,BN67,BN68,BN69,BN70,BN71,BN72,BN73,BN74,BN75,BN76,BN77,BN78,BN79,BN80,BN81,BN82,BN83,BN84,BN85,BN86,BN87,BN88,BN89,BN90,BN91,BN92,BN93,BN94,BN95,BN96,BN97,BN98,BN99,BN100,BN101,BN102,BN103,BN104,BN105,BN106,BN107,BN108,BN109,BN110,BN111)</f>
        <v>#VALUE!</v>
      </c>
      <c r="BO112" s="361" t="e">
        <f>_xlfn.CONCATENATE(BO12,BO13,BO14,BO15,BO16,BO17,BO18,BO19,BO20,BO21,BO22,BO23,BO24,BO25,BO26,BO27,BO28,BO29,BO30,BO31,BO32,BO33,BO34,BO35,BO36,BO37,BO38,BO39,BO40,BO41,BO42,BO43,BO44,BO45,BO46,BO47,BO48,BO49,BO50,BO51,BO52,BO53,BO54,BO55,BO56,BO57,BO58,BO59,BO60,BO61,BO62,BO63,BO64,BO65,BO66,BO67,BO68,BO69,BO70,BO71,BO72,BO73,BO74,BO75,BO76,BO77,BO78,BO79,BO80,BO81,BO82,BO83,BO84,BO85,BO86,BO87,BO88,BO89,BO90,BO91,BO92,BO93,BO94,BO95,BO96,BO97,BO98,BO99,BO100,BO101,BO102,BO103,BO104,BO105,BO106,BO107,BO108,BO109,BO110,BO111)</f>
        <v>#VALUE!</v>
      </c>
      <c r="BP112" s="361" t="e">
        <f>_xlfn.CONCATENATE(BP12,BP13,BP14,BP15,BP16,BP17,BP18,BP19,BP20,BP21,BP22,BP23,BP24,BP25,BP26,BP27,BP28,BP29,BP30,BP31,BP32,BP33,BP34,BP35,BP36,BP37,BP38,BP39,BP40,BP41,BP42,BP43,BP44,BP45,BP46,BP47,BP48,BP49,BP50,BP51,BP52,BP53,BP54,BP55,BP56,BP57,BP58,BP59,BP60,BP61,BP62,BP63,BP64,BP65,BP66,BP67,BP68,BP69,BP70,BP71,BP72,BP73,BP74,BP75,BP76,BP77,BP78,BP79,BP80,BP81,BP82,BP83,BP84,BP85,BP86,BP87,BP88,BP89,BP90,BP91,BP92,BP93,BP94,BP95,BP96,BP97,BP98,BP99,BP100,BP101,BP102,BP103,BP104,BP105,BP106,BP107,BP108,BP109,BP110,BP111)</f>
        <v>#VALUE!</v>
      </c>
      <c r="BQ112" s="361" t="e">
        <f>_xlfn.CONCATENATE(BQ12,BQ13,BQ14,BQ15,BQ16,BQ17,BQ18,BQ19,BQ20,BQ21,BQ22,BQ23,BQ24,BQ25,BQ26,BQ27,BQ28,BQ29,BQ30,BQ31,BQ32,BQ33,BQ34,BQ35,BQ36,BQ37,BQ38,BQ39,BQ40,BQ41,BQ42,BQ43,BQ44,BQ45,BQ46,BQ47,BQ48,BQ49,BQ50,BQ51,BQ52,BQ53,BQ54,BQ55,BQ56,BQ57,BQ58,BQ59,BQ60,BQ61,BQ62,BQ63,BQ64,BQ65,BQ66,BQ67,BQ68,BQ69,BQ70,BQ71,BQ72,BQ73,BQ74,BQ75,BQ76,BQ77,BQ78,BQ79,BQ80,BQ81,BQ82,BQ83,BQ84,BQ85,BQ86,BQ87,BQ88,BQ89,BQ90,BQ91,BQ92,BQ93,BQ94,BQ95,BQ96,BQ97,BQ98,BQ99,BQ100,BQ101,BQ102,BQ103,BQ104,BQ105,BQ106,BQ107,BQ108,BQ109,BQ110,BQ111)</f>
        <v>#VALUE!</v>
      </c>
      <c r="BR112" s="361" t="e">
        <f>_xlfn.CONCATENATE(BR12,BR13,BR14,BR15,BR16,BR17,BR18,BR19,BR20,BR21,BR22,BR23,BR24,BR25,BR26,BR27,BR28,BR29,BR30,BR31,BR32,BR33,BR34,BR35,BR36,BR37,BR38,BR39,BR40,BR41,BR42,BR43,BR44,BR45,BR46,BR47,BR48,BR49,BR50,BR51,BR52,BR53,BR54,BR55,BR56,BR57,BR58,BR59,BR60,BR61,BR62,BR63,BR64,BR65,BR66,BR67,BR68,BR69,BR70,BR71,BR72,BR73,BR74,BR75,BR76,BR77,BR78,BR79,BR80,BR81,BR82,BR83,BR84,BR85,BR86,BR87,BR88,BR89,BR90,BR91,BR92,BR93,BR94,BR95,BR96,BR97,BR98,BR99,BR100,BR101,BR102,BR103,BR104,BR105,BR106,BR107,BR108,BR109,BR110,BR111)</f>
        <v>#VALUE!</v>
      </c>
      <c r="BS112" s="361" t="e">
        <f>_xlfn.CONCATENATE(BS12,BS13,BS14,BS15,BS16,BS17,BS18,BS19,BS20,BS21,BS22,BS23,BS24,BS25,BS26,BS27,BS28,BS29,BS30,BS31,BS32,BS33,BS34,BS35,BS36,BS37,BS38,BS39,BS40,BS41,BS42,BS43,BS44,BS45,BS46,BS47,BS48,BS49,BS50,BS51,BS52,BS53,BS54,BS55,BS56,BS57,BS58,BS59,BS60,BS61,BS62,BS63,BS64,BS65,BS66,BS67,BS68,BS69,BS70,BS71,BS72,BS73,BS74,BS75,BS76,BS77,BS78,BS79,BS80,BS81,BS82,BS83,BS84,BS85,BS86,BS87,BS88,BS89,BS90,BS91,BS92,BS93,BS94,BS95,BS96,BS97,BS98,BS99,BS100,BS101,BS102,BS103,BS104,BS105,BS106,BS107,BS108,BS109,BS110,BS111)</f>
        <v>#VALUE!</v>
      </c>
      <c r="BT112" s="361" t="e">
        <f>_xlfn.CONCATENATE(BT12,BT13,BT14,BT15,BT16,BT17,BT18,BT19,BT20,BT21,BT22,BT23,BT24,BT25,BT26,BT27,BT28,BT29,BT30,BT31,BT32,BT33,BT34,BT35,BT36,BT37,BT38,BT39,BT40,BT41,BT42,BT43,BT44,BT45,BT46,BT47,BT48,BT49,BT50,BT51,BT52,BT53,BT54,BT55,BT56,BT57,BT58,BT59,BT60,BT61,BT62,BT63,BT64,BT65,BT66,BT67,BT68,BT69,BT70,BT71,BT72,BT73,BT74,BT75,BT76,BT77,BT78,BT79,BT80,BT81,BT82,BT83,BT84,BT85,BT86,BT87,BT88,BT89,BT90,BT91,BT92,BT93,BT94,BT95,BT96,BT97,BT98,BT99,BT100,BT101,BT102,BT103,BT104,BT105,BT106,BT107,BT108,BT109,BT110,BT111)</f>
        <v>#VALUE!</v>
      </c>
      <c r="BU112" s="361" t="e">
        <f>_xlfn.CONCATENATE(BU12,BU13,BU14,BU15,BU16,BU17,BU18,BU19,BU20,BU21,BU22,BU23,BU24,BU25,BU26,BU27,BU28,BU29,BU30,BU31,BU32,BU33,BU34,BU35,BU36,BU37,BU38,BU39,BU40,BU41,BU42,BU43,BU44,BU45,BU46,BU47,BU48,BU49,BU50,BU51,BU52,BU53,BU54,BU55,BU56,BU57,BU58,BU59,BU60,BU61,BU62,BU63,BU64,BU65,BU66,BU67,BU68,BU69,BU70,BU71,BU72,BU73,BU74,BU75,BU76,BU77,BU78,BU79,BU80,BU81,BU82,BU83,BU84,BU85,BU86,BU87,BU88,BU89,BU90,BU91,BU92,BU93,BU94,BU95,BU96,BU97,BU98,BU99,BU100,BU101,BU102,BU103,BU104,BU105,BU106,BU107,BU108,BU109,BU110,BU111)</f>
        <v>#VALUE!</v>
      </c>
      <c r="BV112" s="361" t="e">
        <f>_xlfn.CONCATENATE(BV12,BV13,BV14,BV15,BV16,BV17,BV18,BV19,BV20,BV21,BV22,BV23,BV24,BV25,BV26,BV27,BV28,BV29,BV30,BV31,BV32,BV33,BV34,BV35,BV36,BV37,BV38,BV39,BV40,BV41,BV42,BV43,BV44,BV45,BV46,BV47,BV48,BV49,BV50,BV51,BV52,BV53,BV54,BV55,BV56,BV57,BV58,BV59,BV60,BV61,BV62,BV63,BV64,BV65,BV66,BV67,BV68,BV69,BV70,BV71,BV72,BV73,BV74,BV75,BV76,BV77,BV78,BV79,BV80,BV81,BV82,BV83,BV84,BV85,BV86,BV87,BV88,BV89,BV90,BV91,BV92,BV93,BV94,BV95,BV96,BV97,BV98,BV99,BV100,BV101,BV102,BV103,BV104,BV105,BV106,BV107,BV108,BV109,BV110,BV111)</f>
        <v>#VALUE!</v>
      </c>
      <c r="BW112" s="361" t="e">
        <f>_xlfn.CONCATENATE(BW12,BW13,BW14,BW15,BW16,BW17,BW18,BW19,BW20,BW21,BW22,BW23,BW24,BW25,BW26,BW27,BW28,BW29,BW30,BW31,BW32,BW33,BW34,BW35,BW36,BW37,BW38,BW39,BW40,BW41,BW42,BW43,BW44,BW45,BW46,BW47,BW48,BW49,BW50,BW51,BW52,BW53,BW54,BW55,BW56,BW57,BW58,BW59,BW60,BW61,BW62,BW63,BW64,BW65,BW66,BW67,BW68,BW69,BW70,BW71,BW72,BW73,BW74,BW75,BW76,BW77,BW78,BW79,BW80,BW81,BW82,BW83,BW84,BW85,BW86,BW87,BW88,BW89,BW90,BW91,BW92,BW93,BW94,BW95,BW96,BW97,BW98,BW99,BW100,BW101,BW102,BW103,BW104,BW105,BW106,BW107,BW108,BW109,BW110,BW111)</f>
        <v>#VALUE!</v>
      </c>
      <c r="BX112" s="361" t="e">
        <f>_xlfn.CONCATENATE(BX12,BX13,BX14,BX15,BX16,BX17,BX18,BX19,BX20,BX21,BX22,BX23,BX24,BX25,BX26,BX27,BX28,BX29,BX30,BX31,BX32,BX33,BX34,BX35,BX36,BX37,BX38,BX39,BX40,BX41,BX42,BX43,BX44,BX45,BX46,BX47,BX48,BX49,BX50,BX51,BX52,BX53,BX54,BX55,BX56,BX57,BX58,BX59,BX60,BX61,BX62,BX63,BX64,BX65,BX66,BX67,BX68,BX69,BX70,BX71,BX72,BX73,BX74,BX75,BX76,BX77,BX78,BX79,BX80,BX81,BX82,BX83,BX84,BX85,BX86,BX87,BX88,BX89,BX90,BX91,BX92,BX93,BX94,BX95,BX96,BX97,BX98,BX99,BX100,BX101,BX102,BX103,BX104,BX105,BX106,BX107,BX108,BX109,BX110,BX111)</f>
        <v>#VALUE!</v>
      </c>
      <c r="BY112" s="361" t="e">
        <f>_xlfn.CONCATENATE(BY12,BY13,BY14,BY15,BY16,BY17,BY18,BY19,BY20,BY21,BY22,BY23,BY24,BY25,BY26,BY27,BY28,BY29,BY30,BY31,BY32,BY33,BY34,BY35,BY36,BY37,BY38,BY39,BY40,BY41,BY42,BY43,BY44,BY45,BY46,BY47,BY48,BY49,BY50,BY51,BY52,BY53,BY54,BY55,BY56,BY57,BY58,BY59,BY60,BY61,BY62,BY63,BY64,BY65,BY66,BY67,BY68,BY69,BY70,BY71,BY72,BY73,BY74,BY75,BY76,BY77,BY78,BY79,BY80,BY81,BY82,BY83,BY84,BY85,BY86,BY87,BY88,BY89,BY90,BY91,BY92,BY93,BY94,BY95,BY96,BY97,BY98,BY99,BY100,BY101,BY102,BY103,BY104,BY105,BY106,BY107,BY108,BY109,BY110,BY111)</f>
        <v>#VALUE!</v>
      </c>
      <c r="BZ112" s="361" t="e">
        <f>_xlfn.CONCATENATE(BZ12,BZ13,BZ14,BZ15,BZ16,BZ17,BZ18,BZ19,BZ20,BZ21,BZ22,BZ23,BZ24,BZ25,BZ26,BZ27,BZ28,BZ29,BZ30,BZ31,BZ32,BZ33,BZ34,BZ35,BZ36,BZ37,BZ38,BZ39,BZ40,BZ41,BZ42,BZ43,BZ44,BZ45,BZ46,BZ47,BZ48,BZ49,BZ50,BZ51,BZ52,BZ53,BZ54,BZ55,BZ56,BZ57,BZ58,BZ59,BZ60,BZ61,BZ62,BZ63,BZ64,BZ65,BZ66,BZ67,BZ68,BZ69,BZ70,BZ71,BZ72,BZ73,BZ74,BZ75,BZ76,BZ77,BZ78,BZ79,BZ80,BZ81,BZ82,BZ83,BZ84,BZ85,BZ86,BZ87,BZ88,BZ89,BZ90,BZ91,BZ92,BZ93,BZ94,BZ95,BZ96,BZ97,BZ98,BZ99,BZ100,BZ101,BZ102,BZ103,BZ104,BZ105,BZ106,BZ107,BZ108,BZ109,BZ110,BZ111)</f>
        <v>#VALUE!</v>
      </c>
      <c r="CA112" s="361" t="e">
        <f>_xlfn.CONCATENATE(CA12,CA13,CA14,CA15,CA16,CA17,CA18,CA19,CA20,CA21,CA22,CA23,CA24,CA25,CA26,CA27,CA28,CA29,CA30,CA31,CA32,CA33,CA34,CA35,CA36,CA37,CA38,CA39,CA40,CA41,CA42,CA43,CA44,CA45,CA46,CA47,CA48,CA49,CA50,CA51,CA52,CA53,CA54,CA55,CA56,CA57,CA58,CA59,CA60,CA61,CA62,CA63,CA64,CA65,CA66,CA67,CA68,CA69,CA70,CA71,CA72,CA73,CA74,CA75,CA76,CA77,CA78,CA79,CA80,CA81,CA82,CA83,CA84,CA85,CA86,CA87,CA88,CA89,CA90,CA91,CA92,CA93,CA94,CA95,CA96,CA97,CA98,CA99,CA100,CA101,CA102,CA103,CA104,CA105,CA106,CA107,CA108,CA109,CA110,CA111)</f>
        <v>#VALUE!</v>
      </c>
      <c r="CB112" s="361" t="e">
        <f>_xlfn.CONCATENATE(CB12,CB13,CB14,CB15,CB16,CB17,CB18,CB19,CB20,CB21,CB22,CB23,CB24,CB25,CB26,CB27,CB28,CB29,CB30,CB31,CB32,CB33,CB34,CB35,CB36,CB37,CB38,CB39,CB40,CB41,CB42,CB43,CB44,CB45,CB46,CB47,CB48,CB49,CB50,CB51,CB52,CB53,CB54,CB55,CB56,CB57,CB58,CB59,CB60,CB61,CB62,CB63,CB64,CB65,CB66,CB67,CB68,CB69,CB70,CB71,CB72,CB73,CB74,CB75,CB76,CB77,CB78,CB79,CB80,CB81,CB82,CB83,CB84,CB85,CB86,CB87,CB88,CB89,CB90,CB91,CB92,CB93,CB94,CB95,CB96,CB97,CB98,CB99,CB100,CB101,CB102,CB103,CB104,CB105,CB106,CB107,CB108,CB109,CB110,CB111)</f>
        <v>#VALUE!</v>
      </c>
      <c r="CC112" s="361" t="e">
        <f>_xlfn.CONCATENATE(CC12,CC13,CC14,CC15,CC16,CC17,CC18,CC19,CC20,CC21,CC22,CC23,CC24,CC25,CC26,CC27,CC28,CC29,CC30,CC31,CC32,CC33,CC34,CC35,CC36,CC37,CC38,CC39,CC40,CC41,CC42,CC43,CC44,CC45,CC46,CC47,CC48,CC49,CC50,CC51,CC52,CC53,CC54,CC55,CC56,CC57,CC58,CC59,CC60,CC61,CC62,CC63,CC64,CC65,CC66,CC67,CC68,CC69,CC70,CC71,CC72,CC73,CC74,CC75,CC76,CC77,CC78,CC79,CC80,CC81,CC82,CC83,CC84,CC85,CC86,CC87,CC88,CC89,CC90,CC91,CC92,CC93,CC94,CC95,CC96,CC97,CC98,CC99,CC100,CC101,CC102,CC103,CC104,CC105,CC106,CC107,CC108,CC109,CC110,CC111)</f>
        <v>#VALUE!</v>
      </c>
      <c r="CD112" s="361" t="e">
        <f>_xlfn.CONCATENATE(CD12,CD13,CD14,CD15,CD16,CD17,CD18,CD19,CD20,CD21,CD22,CD23,CD24,CD25,CD26,CD27,CD28,CD29,CD30,CD31,CD32,CD33,CD34,CD35,CD36,CD37,CD38,CD39,CD40,CD41,CD42,CD43,CD44,CD45,CD46,CD47,CD48,CD49,CD50,CD51,CD52,CD53,CD54,CD55,CD56,CD57,CD58,CD59,CD60,CD61,CD62,CD63,CD64,CD65,CD66,CD67,CD68,CD69,CD70,CD71,CD72,CD73,CD74,CD75,CD76,CD77,CD78,CD79,CD80,CD81,CD82,CD83,CD84,CD85,CD86,CD87,CD88,CD89,CD90,CD91,CD92,CD93,CD94,CD95,CD96,CD97,CD98,CD99,CD100,CD101,CD102,CD103,CD104,CD105,CD106,CD107,CD108,CD109,CD110,CD111)</f>
        <v>#VALUE!</v>
      </c>
      <c r="CE112" s="361" t="e">
        <f>_xlfn.CONCATENATE(CE12,CE13,CE14,CE15,CE16,CE17,CE18,CE19,CE20,CE21,CE22,CE23,CE24,CE25,CE26,CE27,CE28,CE29,CE30,CE31,CE32,CE33,CE34,CE35,CE36,CE37,CE38,CE39,CE40,CE41,CE42,CE43,CE44,CE45,CE46,CE47,CE48,CE49,CE50,CE51,CE52,CE53,CE54,CE55,CE56,CE57,CE58,CE59,CE60,CE61,CE62,CE63,CE64,CE65,CE66,CE67,CE68,CE69,CE70,CE71,CE72,CE73,CE74,CE75,CE76,CE77,CE78,CE79,CE80,CE81,CE82,CE83,CE84,CE85,CE86,CE87,CE88,CE89,CE90,CE91,CE92,CE93,CE94,CE95,CE96,CE97,CE98,CE99,CE100,CE101,CE102,CE103,CE104,CE105,CE106,CE107,CE108,CE109,CE110,CE111)</f>
        <v>#VALUE!</v>
      </c>
      <c r="CF112" s="361" t="e">
        <f>_xlfn.CONCATENATE(CF12,CF13,CF14,CF15,CF16,CF17,CF18,CF19,CF20,CF21,CF22,CF23,CF24,CF25,CF26,CF27,CF28,CF29,CF30,CF31,CF32,CF33,CF34,CF35,CF36,CF37,CF38,CF39,CF40,CF41,CF42,CF43,CF44,CF45,CF46,CF47,CF48,CF49,CF50,CF51,CF52,CF53,CF54,CF55,CF56,CF57,CF58,CF59,CF60,CF61,CF62,CF63,CF64,CF65,CF66,CF67,CF68,CF69,CF70,CF71,CF72,CF73,CF74,CF75,CF76,CF77,CF78,CF79,CF80,CF81,CF82,CF83,CF84,CF85,CF86,CF87,CF88,CF89,CF90,CF91,CF92,CF93,CF94,CF95,CF96,CF97,CF98,CF99,CF100,CF101,CF102,CF103,CF104,CF105,CF106,CF107,CF108,CF109,CF110,CF111)</f>
        <v>#VALUE!</v>
      </c>
      <c r="CG112" s="361" t="e">
        <f>_xlfn.CONCATENATE(CG12,CG13,CG14,CG15,CG16,CG17,CG18,CG19,CG20,CG21,CG22,CG23,CG24,CG25,CG26,CG27,CG28,CG29,CG30,CG31,CG32,CG33,CG34,CG35,CG36,CG37,CG38,CG39,CG40,CG41,CG42,CG43,CG44,CG45,CG46,CG47,CG48,CG49,CG50,CG51,CG52,CG53,CG54,CG55,CG56,CG57,CG58,CG59,CG60,CG61,CG62,CG63,CG64,CG65,CG66,CG67,CG68,CG69,CG70,CG71,CG72,CG73,CG74,CG75,CG76,CG77,CG78,CG79,CG80,CG81,CG82,CG83,CG84,CG85,CG86,CG87,CG88,CG89,CG90,CG91,CG92,CG93,CG94,CG95,CG96,CG97,CG98,CG99,CG100,CG101,CG102,CG103,CG104,CG105,CG106,CG107,CG108,CG109,CG110,CG111)</f>
        <v>#VALUE!</v>
      </c>
      <c r="CH112" s="361" t="e">
        <f>_xlfn.CONCATENATE(CH12,CH13,CH14,CH15,CH16,CH17,CH18,CH19,CH20,CH21,CH22,CH23,CH24,CH25,CH26,CH27,CH28,CH29,CH30,CH31,CH32,CH33,CH34,CH35,CH36,CH37,CH38,CH39,CH40,CH41,CH42,CH43,CH44,CH45,CH46,CH47,CH48,CH49,CH50,CH51,CH52,CH53,CH54,CH55,CH56,CH57,CH58,CH59,CH60,CH61,CH62,CH63,CH64,CH65,CH66,CH67,CH68,CH69,CH70,CH71,CH72,CH73,CH74,CH75,CH76,CH77,CH78,CH79,CH80,CH81,CH82,CH83,CH84,CH85,CH86,CH87,CH88,CH89,CH90,CH91,CH92,CH93,CH94,CH95,CH96,CH97,CH98,CH99,CH100,CH101,CH102,CH103,CH104,CH105,CH106,CH107,CH108,CH109,CH110,CH111)</f>
        <v>#VALUE!</v>
      </c>
      <c r="CI112" s="361" t="e">
        <f>_xlfn.CONCATENATE(CI12,CI13,CI14,CI15,CI16,CI17,CI18,CI19,CI20,CI21,CI22,CI23,CI24,CI25,CI26,CI27,CI28,CI29,CI30,CI31,CI32,CI33,CI34,CI35,CI36,CI37,CI38,CI39,CI40,CI41,CI42,CI43,CI44,CI45,CI46,CI47,CI48,CI49,CI50,CI51,CI52,CI53,CI54,CI55,CI56,CI57,CI58,CI59,CI60,CI61,CI62,CI63,CI64,CI65,CI66,CI67,CI68,CI69,CI70,CI71,CI72,CI73,CI74,CI75,CI76,CI77,CI78,CI79,CI80,CI81,CI82,CI83,CI84,CI85,CI86,CI87,CI88,CI89,CI90,CI91,CI92,CI93,CI94,CI95,CI96,CI97,CI98,CI99,CI100,CI101,CI102,CI103,CI104,CI105,CI106,CI107,CI108,CI109,CI110,CI111)</f>
        <v>#VALUE!</v>
      </c>
      <c r="CJ112" s="361" t="e">
        <f>_xlfn.CONCATENATE(CJ12,CJ13,CJ14,CJ15,CJ16,CJ17,CJ18,CJ19,CJ20,CJ21,CJ22,CJ23,CJ24,CJ25,CJ26,CJ27,CJ28,CJ29,CJ30,CJ31,CJ32,CJ33,CJ34,CJ35,CJ36,CJ37,CJ38,CJ39,CJ40,CJ41,CJ42,CJ43,CJ44,CJ45,CJ46,CJ47,CJ48,CJ49,CJ50,CJ51,CJ52,CJ53,CJ54,CJ55,CJ56,CJ57,CJ58,CJ59,CJ60,CJ61,CJ62,CJ63,CJ64,CJ65,CJ66,CJ67,CJ68,CJ69,CJ70,CJ71,CJ72,CJ73,CJ74,CJ75,CJ76,CJ77,CJ78,CJ79,CJ80,CJ81,CJ82,CJ83,CJ84,CJ85,CJ86,CJ87,CJ88,CJ89,CJ90,CJ91,CJ92,CJ93,CJ94,CJ95,CJ96,CJ97,CJ98,CJ99,CJ100,CJ101,CJ102,CJ103,CJ104,CJ105,CJ106,CJ107,CJ108,CJ109,CJ110,CJ111)</f>
        <v>#VALUE!</v>
      </c>
      <c r="CK112" s="146"/>
      <c r="CL112" s="361" t="e">
        <f>_xlfn.CONCATENATE(CL12,CL13,CL14,CL15,CL16,CL17,CL18,CL19,CL20,CL21,CL22,CL23,CL24,CL25,CL26,CL27,CL28,CL29,CL30,CL31,CL32,CL33,CL34,CL35,CL36,CL37,CL38,CL39,CL40,CL41,CL42,CL43,CL44,CL45,CL46,CL47,CL48,CL49,CL50,CL51,CL52,CL53,CL54,CL55,CL56,CL57,CL58,CL59,CL60,CL61,CL62,CL63,CL64,CL65,CL66,CL67,CL68,CL69,CL70,CL71,CL72,CL73,CL74,CL75,CL76,CL77,CL78,CL79,CL80,CL81,CL82,CL83,CL84,CL85,CL86,CL87,CL88,CL89,CL90,CL91,CL92,CL93,CL94,CL95,CL96,CL97,CL98,CL99,CL100,CL101,CL102,CL103,CL104,CL105,CL106,CL107,CL108,CL109,CL110,CL111)</f>
        <v>#VALUE!</v>
      </c>
      <c r="CM112" s="361" t="e">
        <f>_xlfn.CONCATENATE(CM12,CM13,CM14,CM15,CM16,CM17,CM18,CM19,CM20,CM21,CM22,CM23,CM24,CM25,CM26,CM27,CM28,CM29,CM30,CM31,CM32,CM33,CM34,CM35,CM36,CM37,CM38,CM39,CM40,CM41,CM42,CM43,CM44,CM45,CM46,CM47,CM48,CM49,CM50,CM51,CM52,CM53,CM54,CM55,CM56,CM57,CM58,CM59,CM60,CM61,CM62,CM63,CM64,CM65,CM66,CM67,CM68,CM69,CM70,CM71,CM72,CM73,CM74,CM75,CM76,CM77,CM78,CM79,CM80,CM81,CM82,CM83,CM84,CM85,CM86,CM87,CM88,CM89,CM90,CM91,CM92,CM93,CM94,CM95,CM96,CM97,CM98,CM99,CM100,CM101,CM102,CM103,CM104,CM105,CM106,CM107,CM108,CM109,CM110,CM111)</f>
        <v>#VALUE!</v>
      </c>
      <c r="CN112" s="361" t="e">
        <f>_xlfn.CONCATENATE(CN12,CN13,CN14,CN15,CN16,CN17,CN18,CN19,CN20,CN21,CN22,CN23,CN24,CN25,CN26,CN27,CN28,CN29,CN30,CN31,CN32,CN33,CN34,CN35,CN36,CN37,CN38,CN39,CN40,CN41,CN42,CN43,CN44,CN45,CN46,CN47,CN48,CN49,CN50,CN51,CN52,CN53,CN54,CN55,CN56,CN57,CN58,CN59,CN60,CN61,CN62,CN63,CN64,CN65,CN66,CN67,CN68,CN69,CN70,CN71,CN72,CN73,CN74,CN75,CN76,CN77,CN78,CN79,CN80,CN81,CN82,CN83,CN84,CN85,CN86,CN87,CN88,CN89,CN90,CN91,CN92,CN93,CN94,CN95,CN96,CN97,CN98,CN99,CN100,CN101,CN102,CN103,CN104,CN105,CN106,CN107,CN108,CN109,CN110,CN111)</f>
        <v>#VALUE!</v>
      </c>
      <c r="CO112" s="361" t="e">
        <f>_xlfn.CONCATENATE(CO12,CO13,CO14,CO15,CO16,CO17,CO18,CO19,CO20,CO21,CO22,CO23,CO24,CO25,CO26,CO27,CO28,CO29,CO30,CO31,CO32,CO33,CO34,CO35,CO36,CO37,CO38,CO39,CO40,CO41,CO42,CO43,CO44,CO45,CO46,CO47,CO48,CO49,CO50,CO51,CO52,CO53,CO54,CO55,CO56,CO57,CO58,CO59,CO60,CO61,CO62,CO63,CO64,CO65,CO66,CO67,CO68,CO69,CO70,CO71,CO72,CO73,CO74,CO75,CO76,CO77,CO78,CO79,CO80,CO81,CO82,CO83,CO84,CO85,CO86,CO87,CO88,CO89,CO90,CO91,CO92,CO93,CO94,CO95,CO96,CO97,CO98,CO99,CO100,CO101,CO102,CO103,CO104,CO105,CO106,CO107,CO108,CO109,CO110,CO111)</f>
        <v>#VALUE!</v>
      </c>
      <c r="CP112" s="361" t="e">
        <f>_xlfn.CONCATENATE(CP12,CP13,CP14,CP15,CP16,CP17,CP18,CP19,CP20,CP21,CP22,CP23,CP24,CP25,CP26,CP27,CP28,CP29,CP30,CP31,CP32,CP33,CP34,CP35,CP36,CP37,CP38,CP39,CP40,CP41,CP42,CP43,CP44,CP45,CP46,CP47,CP48,CP49,CP50,CP51,CP52,CP53,CP54,CP55,CP56,CP57,CP58,CP59,CP60,CP61,CP62,CP63,CP64,CP65,CP66,CP67,CP68,CP69,CP70,CP71,CP72,CP73,CP74,CP75,CP76,CP77,CP78,CP79,CP80,CP81,CP82,CP83,CP84,CP85,CP86,CP87,CP88,CP89,CP90,CP91,CP92,CP93,CP94,CP95,CP96,CP97,CP98,CP99,CP100,CP101,CP102,CP103,CP104,CP105,CP106,CP107,CP108,CP109,CP110,CP111)</f>
        <v>#VALUE!</v>
      </c>
      <c r="CQ112" s="361" t="e">
        <f>_xlfn.CONCATENATE(CQ12,CQ13,CQ14,CQ15,CQ16,CQ17,CQ18,CQ19,CQ20,CQ21,CQ22,CQ23,CQ24,CQ25,CQ26,CQ27,CQ28,CQ29,CQ30,CQ31,CQ32,CQ33,CQ34,CQ35,CQ36,CQ37,CQ38,CQ39,CQ40,CQ41,CQ42,CQ43,CQ44,CQ45,CQ46,CQ47,CQ48,CQ49,CQ50,CQ51,CQ52,CQ53,CQ54,CQ55,CQ56,CQ57,CQ58,CQ59,CQ60,CQ61,CQ62,CQ63,CQ64,CQ65,CQ66,CQ67,CQ68,CQ69,CQ70,CQ71,CQ72,CQ73,CQ74,CQ75,CQ76,CQ77,CQ78,CQ79,CQ80,CQ81,CQ82,CQ83,CQ84,CQ85,CQ86,CQ87,CQ88,CQ89,CQ90,CQ91,CQ92,CQ93,CQ94,CQ95,CQ96,CQ97,CQ98,CQ99,CQ100,CQ101,CQ102,CQ103,CQ104,CQ105,CQ106,CQ107,CQ108,CQ109,CQ110,CQ111)</f>
        <v>#VALUE!</v>
      </c>
      <c r="CR112" s="361" t="e">
        <f>_xlfn.CONCATENATE(CR12,CR13,CR14,CR15,CR16,CR17,CR18,CR19,CR20,CR21,CR22,CR23,CR24,CR25,CR26,CR27,CR28,CR29,CR30,CR31,CR32,CR33,CR34,CR35,CR36,CR37,CR38,CR39,CR40,CR41,CR42,CR43,CR44,CR45,CR46,CR47,CR48,CR49,CR50,CR51,CR52,CR53,CR54,CR55,CR56,CR57,CR58,CR59,CR60,CR61,CR62,CR63,CR64,CR65,CR66,CR67,CR68,CR69,CR70,CR71,CR72,CR73,CR74,CR75,CR76,CR77,CR78,CR79,CR80,CR81,CR82,CR83,CR84,CR85,CR86,CR87,CR88,CR89,CR90,CR91,CR92,CR93,CR94,CR95,CR96,CR97,CR98,CR99,CR100,CR101,CR102,CR103,CR104,CR105,CR106,CR107,CR108,CR109,CR110,CR111)</f>
        <v>#VALUE!</v>
      </c>
      <c r="CS112" s="361" t="e">
        <f>_xlfn.CONCATENATE(CS12,CS13,CS14,CS15,CS16,CS17,CS18,CS19,CS20,CS21,CS22,CS23,CS24,CS25,CS26,CS27,CS28,CS29,CS30,CS31,CS32,CS33,CS34,CS35,CS36,CS37,CS38,CS39,CS40,CS41,CS42,CS43,CS44,CS45,CS46,CS47,CS48,CS49,CS50,CS51,CS52,CS53,CS54,CS55,CS56,CS57,CS58,CS59,CS60,CS61,CS62,CS63,CS64,CS65,CS66,CS67,CS68,CS69,CS70,CS71,CS72,CS73,CS74,CS75,CS76,CS77,CS78,CS79,CS80,CS81,CS82,CS83,CS84,CS85,CS86,CS87,CS88,CS89,CS90,CS91,CS92,CS93,CS94,CS95,CS96,CS97,CS98,CS99,CS100,CS101,CS102,CS103,CS104,CS105,CS106,CS107,CS108,CS109,CS110,CS111)</f>
        <v>#VALUE!</v>
      </c>
      <c r="CT112" s="361" t="e">
        <f>_xlfn.CONCATENATE(CT12,CT13,CT14,CT15,CT16,CT17,CT18,CT19,CT20,CT21,CT22,CT23,CT24,CT25,CT26,CT27,CT28,CT29,CT30,CT31,CT32,CT33,CT34,CT35,CT36,CT37,CT38,CT39,CT40,CT41,CT42,CT43,CT44,CT45,CT46,CT47,CT48,CT49,CT50,CT51,CT52,CT53,CT54,CT55,CT56,CT57,CT58,CT59,CT60,CT61,CT62,CT63,CT64,CT65,CT66,CT67,CT68,CT69,CT70,CT71,CT72,CT73,CT74,CT75,CT76,CT77,CT78,CT79,CT80,CT81,CT82,CT83,CT84,CT85,CT86,CT87,CT88,CT89,CT90,CT91,CT92,CT93,CT94,CT95,CT96,CT97,CT98,CT99,CT100,CT101,CT102,CT103,CT104,CT105,CT106,CT107,CT108,CT109,CT110,CT111)</f>
        <v>#VALUE!</v>
      </c>
      <c r="CU112" s="361" t="e">
        <f>_xlfn.CONCATENATE(CU12,CU13,CU14,CU15,CU16,CU17,CU18,CU19,CU20,CU21,CU22,CU23,CU24,CU25,CU26,CU27,CU28,CU29,CU30,CU31,CU32,CU33,CU34,CU35,CU36,CU37,CU38,CU39,CU40,CU41,CU42,CU43,CU44,CU45,CU46,CU47,CU48,CU49,CU50,CU51,CU52,CU53,CU54,CU55,CU56,CU57,CU58,CU59,CU60,CU61,CU62,CU63,CU64,CU65,CU66,CU67,CU68,CU69,CU70,CU71,CU72,CU73,CU74,CU75,CU76,CU77,CU78,CU79,CU80,CU81,CU82,CU83,CU84,CU85,CU86,CU87,CU88,CU89,CU90,CU91,CU92,CU93,CU94,CU95,CU96,CU97,CU98,CU99,CU100,CU101,CU102,CU103,CU104,CU105,CU106,CU107,CU108,CU109,CU110,CU111)</f>
        <v>#VALUE!</v>
      </c>
      <c r="CV112" s="361" t="e">
        <f>_xlfn.CONCATENATE(CV12,CV13,CV14,CV15,CV16,CV17,CV18,CV19,CV20,CV21,CV22,CV23,CV24,CV25,CV26,CV27,CV28,CV29,CV30,CV31,CV32,CV33,CV34,CV35,CV36,CV37,CV38,CV39,CV40,CV41,CV42,CV43,CV44,CV45,CV46,CV47,CV48,CV49,CV50,CV51,CV52,CV53,CV54,CV55,CV56,CV57,CV58,CV59,CV60,CV61,CV62,CV63,CV64,CV65,CV66,CV67,CV68,CV69,CV70,CV71,CV72,CV73,CV74,CV75,CV76,CV77,CV78,CV79,CV80,CV81,CV82,CV83,CV84,CV85,CV86,CV87,CV88,CV89,CV90,CV91,CV92,CV93,CV94,CV95,CV96,CV97,CV98,CV99,CV100,CV101,CV102,CV103,CV104,CV105,CV106,CV107,CV108,CV109,CV110,CV111)</f>
        <v>#VALUE!</v>
      </c>
      <c r="CW112" s="361" t="e">
        <f>_xlfn.CONCATENATE(CW12,CW13,CW14,CW15,CW16,CW17,CW18,CW19,CW20,CW21,CW22,CW23,CW24,CW25,CW26,CW27,CW28,CW29,CW30,CW31,CW32,CW33,CW34,CW35,CW36,CW37,CW38,CW39,CW40,CW41,CW42,CW43,CW44,CW45,CW46,CW47,CW48,CW49,CW50,CW51,CW52,CW53,CW54,CW55,CW56,CW57,CW58,CW59,CW60,CW61,CW62,CW63,CW64,CW65,CW66,CW67,CW68,CW69,CW70,CW71,CW72,CW73,CW74,CW75,CW76,CW77,CW78,CW79,CW80,CW81,CW82,CW83,CW84,CW85,CW86,CW87,CW88,CW89,CW90,CW91,CW92,CW93,CW94,CW95,CW96,CW97,CW98,CW99,CW100,CW101,CW102,CW103,CW104,CW105,CW106,CW107,CW108,CW109,CW110,CW111)</f>
        <v>#VALUE!</v>
      </c>
      <c r="CX112" s="361" t="e">
        <f>_xlfn.CONCATENATE(CX12,CX13,CX14,CX15,CX16,CX17,CX18,CX19,CX20,CX21,CX22,CX23,CX24,CX25,CX26,CX27,CX28,CX29,CX30,CX31,CX32,CX33,CX34,CX35,CX36,CX37,CX38,CX39,CX40,CX41,CX42,CX43,CX44,CX45,CX46,CX47,CX48,CX49,CX50,CX51,CX52,CX53,CX54,CX55,CX56,CX57,CX58,CX59,CX60,CX61,CX62,CX63,CX64,CX65,CX66,CX67,CX68,CX69,CX70,CX71,CX72,CX73,CX74,CX75,CX76,CX77,CX78,CX79,CX80,CX81,CX82,CX83,CX84,CX85,CX86,CX87,CX88,CX89,CX90,CX91,CX92,CX93,CX94,CX95,CX96,CX97,CX98,CX99,CX100,CX101,CX102,CX103,CX104,CX105,CX106,CX107,CX108,CX109,CX110,CX111)</f>
        <v>#VALUE!</v>
      </c>
      <c r="CY112" s="361" t="e">
        <f>_xlfn.CONCATENATE(CY12,CY13,CY14,CY15,CY16,CY17,CY18,CY19,CY20,CY21,CY22,CY23,CY24,CY25,CY26,CY27,CY28,CY29,CY30,CY31,CY32,CY33,CY34,CY35,CY36,CY37,CY38,CY39,CY40,CY41,CY42,CY43,CY44,CY45,CY46,CY47,CY48,CY49,CY50,CY51,CY52,CY53,CY54,CY55,CY56,CY57,CY58,CY59,CY60,CY61,CY62,CY63,CY64,CY65,CY66,CY67,CY68,CY69,CY70,CY71,CY72,CY73,CY74,CY75,CY76,CY77,CY78,CY79,CY80,CY81,CY82,CY83,CY84,CY85,CY86,CY87,CY88,CY89,CY90,CY91,CY92,CY93,CY94,CY95,CY96,CY97,CY98,CY99,CY100,CY101,CY102,CY103,CY104,CY105,CY106,CY107,CY108,CY109,CY110,CY111)</f>
        <v>#VALUE!</v>
      </c>
      <c r="CZ112" s="361" t="e">
        <f>_xlfn.CONCATENATE(CZ12,CZ13,CZ14,CZ15,CZ16,CZ17,CZ18,CZ19,CZ20,CZ21,CZ22,CZ23,CZ24,CZ25,CZ26,CZ27,CZ28,CZ29,CZ30,CZ31,CZ32,CZ33,CZ34,CZ35,CZ36,CZ37,CZ38,CZ39,CZ40,CZ41,CZ42,CZ43,CZ44,CZ45,CZ46,CZ47,CZ48,CZ49,CZ50,CZ51,CZ52,CZ53,CZ54,CZ55,CZ56,CZ57,CZ58,CZ59,CZ60,CZ61,CZ62,CZ63,CZ64,CZ65,CZ66,CZ67,CZ68,CZ69,CZ70,CZ71,CZ72,CZ73,CZ74,CZ75,CZ76,CZ77,CZ78,CZ79,CZ80,CZ81,CZ82,CZ83,CZ84,CZ85,CZ86,CZ87,CZ88,CZ89,CZ90,CZ91,CZ92,CZ93,CZ94,CZ95,CZ96,CZ97,CZ98,CZ99,CZ100,CZ101,CZ102,CZ103,CZ104,CZ105,CZ106,CZ107,CZ108,CZ109,CZ110,CZ111)</f>
        <v>#VALUE!</v>
      </c>
      <c r="DA112" s="361" t="e">
        <f>_xlfn.CONCATENATE(DA12,DA13,DA14,DA15,DA16,DA17,DA18,DA19,DA20,DA21,DA22,DA23,DA24,DA25,DA26,DA27,DA28,DA29,DA30,DA31,DA32,DA33,DA34,DA35,DA36,DA37,DA38,DA39,DA40,DA41,DA42,DA43,DA44,DA45,DA46,DA47,DA48,DA49,DA50,DA51,DA52,DA53,DA54,DA55,DA56,DA57,DA58,DA59,DA60,DA61,DA62,DA63,DA64,DA65,DA66,DA67,DA68,DA69,DA70,DA71,DA72,DA73,DA74,DA75,DA76,DA77,DA78,DA79,DA80,DA81,DA82,DA83,DA84,DA85,DA86,DA87,DA88,DA89,DA90,DA91,DA92,DA93,DA94,DA95,DA96,DA97,DA98,DA99,DA100,DA101,DA102,DA103,DA104,DA105,DA106,DA107,DA108,DA109,DA110,DA111)</f>
        <v>#VALUE!</v>
      </c>
      <c r="DB112" s="361" t="e">
        <f>_xlfn.CONCATENATE(DB12,DB13,DB14,DB15,DB16,DB17,DB18,DB19,DB20,DB21,DB22,DB23,DB24,DB25,DB26,DB27,DB28,DB29,DB30,DB31,DB32,DB33,DB34,DB35,DB36,DB37,DB38,DB39,DB40,DB41,DB42,DB43,DB44,DB45,DB46,DB47,DB48,DB49,DB50,DB51,DB52,DB53,DB54,DB55,DB56,DB57,DB58,DB59,DB60,DB61,DB62,DB63,DB64,DB65,DB66,DB67,DB68,DB69,DB70,DB71,DB72,DB73,DB74,DB75,DB76,DB77,DB78,DB79,DB80,DB81,DB82,DB83,DB84,DB85,DB86,DB87,DB88,DB89,DB90,DB91,DB92,DB93,DB94,DB95,DB96,DB97,DB98,DB99,DB100,DB101,DB102,DB103,DB104,DB105,DB106,DB107,DB108,DB109,DB110,DB111)</f>
        <v>#VALUE!</v>
      </c>
      <c r="DC112" s="361" t="e">
        <f>_xlfn.CONCATENATE(DC12,DC13,DC14,DC15,DC16,DC17,DC18,DC19,DC20,DC21,DC22,DC23,DC24,DC25,DC26,DC27,DC28,DC29,DC30,DC31,DC32,DC33,DC34,DC35,DC36,DC37,DC38,DC39,DC40,DC41,DC42,DC43,DC44,DC45,DC46,DC47,DC48,DC49,DC50,DC51,DC52,DC53,DC54,DC55,DC56,DC57,DC58,DC59,DC60,DC61,DC62,DC63,DC64,DC65,DC66,DC67,DC68,DC69,DC70,DC71,DC72,DC73,DC74,DC75,DC76,DC77,DC78,DC79,DC80,DC81,DC82,DC83,DC84,DC85,DC86,DC87,DC88,DC89,DC90,DC91,DC92,DC93,DC94,DC95,DC96,DC97,DC98,DC99,DC100,DC101,DC102,DC103,DC104,DC105,DC106,DC107,DC108,DC109,DC110,DC111)</f>
        <v>#VALUE!</v>
      </c>
      <c r="DD112" s="361" t="e">
        <f>_xlfn.CONCATENATE(DD12,DD13,DD14,DD15,DD16,DD17,DD18,DD19,DD20,DD21,DD22,DD23,DD24,DD25,DD26,DD27,DD28,DD29,DD30,DD31,DD32,DD33,DD34,DD35,DD36,DD37,DD38,DD39,DD40,DD41,DD42,DD43,DD44,DD45,DD46,DD47,DD48,DD49,DD50,DD51,DD52,DD53,DD54,DD55,DD56,DD57,DD58,DD59,DD60,DD61,DD62,DD63,DD64,DD65,DD66,DD67,DD68,DD69,DD70,DD71,DD72,DD73,DD74,DD75,DD76,DD77,DD78,DD79,DD80,DD81,DD82,DD83,DD84,DD85,DD86,DD87,DD88,DD89,DD90,DD91,DD92,DD93,DD94,DD95,DD96,DD97,DD98,DD99,DD100,DD101,DD102,DD103,DD104,DD105,DD106,DD107,DD108,DD109,DD110,DD111)</f>
        <v>#VALUE!</v>
      </c>
      <c r="DE112" s="361" t="e">
        <f>_xlfn.CONCATENATE(DE12,DE13,DE14,DE15,DE16,DE17,DE18,DE19,DE20,DE21,DE22,DE23,DE24,DE25,DE26,DE27,DE28,DE29,DE30,DE31,DE32,DE33,DE34,DE35,DE36,DE37,DE38,DE39,DE40,DE41,DE42,DE43,DE44,DE45,DE46,DE47,DE48,DE49,DE50,DE51,DE52,DE53,DE54,DE55,DE56,DE57,DE58,DE59,DE60,DE61,DE62,DE63,DE64,DE65,DE66,DE67,DE68,DE69,DE70,DE71,DE72,DE73,DE74,DE75,DE76,DE77,DE78,DE79,DE80,DE81,DE82,DE83,DE84,DE85,DE86,DE87,DE88,DE89,DE90,DE91,DE92,DE93,DE94,DE95,DE96,DE97,DE98,DE99,DE100,DE101,DE102,DE103,DE104,DE105,DE106,DE107,DE108,DE109,DE110,DE111)</f>
        <v>#VALUE!</v>
      </c>
      <c r="DF112" s="361" t="e">
        <f>_xlfn.CONCATENATE(DF12,DF13,DF14,DF15,DF16,DF17,DF18,DF19,DF20,DF21,DF22,DF23,DF24,DF25,DF26,DF27,DF28,DF29,DF30,DF31,DF32,DF33,DF34,DF35,DF36,DF37,DF38,DF39,DF40,DF41,DF42,DF43,DF44,DF45,DF46,DF47,DF48,DF49,DF50,DF51,DF52,DF53,DF54,DF55,DF56,DF57,DF58,DF59,DF60,DF61,DF62,DF63,DF64,DF65,DF66,DF67,DF68,DF69,DF70,DF71,DF72,DF73,DF74,DF75,DF76,DF77,DF78,DF79,DF80,DF81,DF82,DF83,DF84,DF85,DF86,DF87,DF88,DF89,DF90,DF91,DF92,DF93,DF94,DF95,DF96,DF97,DF98,DF99,DF100,DF101,DF102,DF103,DF104,DF105,DF106,DF107,DF108,DF109,DF110,DF111)</f>
        <v>#VALUE!</v>
      </c>
      <c r="DG112" s="361" t="e">
        <f>_xlfn.CONCATENATE(DG12,DG13,DG14,DG15,DG16,DG17,DG18,DG19,DG20,DG21,DG22,DG23,DG24,DG25,DG26,DG27,DG28,DG29,DG30,DG31,DG32,DG33,DG34,DG35,DG36,DG37,DG38,DG39,DG40,DG41,DG42,DG43,DG44,DG45,DG46,DG47,DG48,DG49,DG50,DG51,DG52,DG53,DG54,DG55,DG56,DG57,DG58,DG59,DG60,DG61,DG62,DG63,DG64,DG65,DG66,DG67,DG68,DG69,DG70,DG71,DG72,DG73,DG74,DG75,DG76,DG77,DG78,DG79,DG80,DG81,DG82,DG83,DG84,DG85,DG86,DG87,DG88,DG89,DG90,DG91,DG92,DG93,DG94,DG95,DG96,DG97,DG98,DG99,DG100,DG101,DG102,DG103,DG104,DG105,DG106,DG107,DG108,DG109,DG110,DG111)</f>
        <v>#VALUE!</v>
      </c>
      <c r="DH112" s="361" t="e">
        <f>_xlfn.CONCATENATE(DH12,DH13,DH14,DH15,DH16,DH17,DH18,DH19,DH20,DH21,DH22,DH23,DH24,DH25,DH26,DH27,DH28,DH29,DH30,DH31,DH32,DH33,DH34,DH35,DH36,DH37,DH38,DH39,DH40,DH41,DH42,DH43,DH44,DH45,DH46,DH47,DH48,DH49,DH50,DH51,DH52,DH53,DH54,DH55,DH56,DH57,DH58,DH59,DH60,DH61,DH62,DH63,DH64,DH65,DH66,DH67,DH68,DH69,DH70,DH71,DH72,DH73,DH74,DH75,DH76,DH77,DH78,DH79,DH80,DH81,DH82,DH83,DH84,DH85,DH86,DH87,DH88,DH89,DH90,DH91,DH92,DH93,DH94,DH95,DH96,DH97,DH98,DH99,DH100,DH101,DH102,DH103,DH104,DH105,DH106,DH107,DH108,DH109,DH110,DH111)</f>
        <v>#VALUE!</v>
      </c>
      <c r="DI112" s="361" t="e">
        <f>_xlfn.CONCATENATE(DI12,DI13,DI14,DI15,DI16,DI17,DI18,DI19,DI20,DI21,DI22,DI23,DI24,DI25,DI26,DI27,DI28,DI29,DI30,DI31,DI32,DI33,DI34,DI35,DI36,DI37,DI38,DI39,DI40,DI41,DI42,DI43,DI44,DI45,DI46,DI47,DI48,DI49,DI50,DI51,DI52,DI53,DI54,DI55,DI56,DI57,DI58,DI59,DI60,DI61,DI62,DI63,DI64,DI65,DI66,DI67,DI68,DI69,DI70,DI71,DI72,DI73,DI74,DI75,DI76,DI77,DI78,DI79,DI80,DI81,DI82,DI83,DI84,DI85,DI86,DI87,DI88,DI89,DI90,DI91,DI92,DI93,DI94,DI95,DI96,DI97,DI98,DI99,DI100,DI101,DI102,DI103,DI104,DI105,DI106,DI107,DI108,DI109,DI110,DI111)</f>
        <v>#VALUE!</v>
      </c>
      <c r="DJ112" s="361" t="e">
        <f>_xlfn.CONCATENATE(DJ12,DJ13,DJ14,DJ15,DJ16,DJ17,DJ18,DJ19,DJ20,DJ21,DJ22,DJ23,DJ24,DJ25,DJ26,DJ27,DJ28,DJ29,DJ30,DJ31,DJ32,DJ33,DJ34,DJ35,DJ36,DJ37,DJ38,DJ39,DJ40,DJ41,DJ42,DJ43,DJ44,DJ45,DJ46,DJ47,DJ48,DJ49,DJ50,DJ51,DJ52,DJ53,DJ54,DJ55,DJ56,DJ57,DJ58,DJ59,DJ60,DJ61,DJ62,DJ63,DJ64,DJ65,DJ66,DJ67,DJ68,DJ69,DJ70,DJ71,DJ72,DJ73,DJ74,DJ75,DJ76,DJ77,DJ78,DJ79,DJ80,DJ81,DJ82,DJ83,DJ84,DJ85,DJ86,DJ87,DJ88,DJ89,DJ90,DJ91,DJ92,DJ93,DJ94,DJ95,DJ96,DJ97,DJ98,DJ99,DJ100,DJ101,DJ102,DJ103,DJ104,DJ105,DJ106,DJ107,DJ108,DJ109,DJ110,DJ111)</f>
        <v>#VALUE!</v>
      </c>
      <c r="DK112" s="361" t="e">
        <f>_xlfn.CONCATENATE(DK12,DK13,DK14,DK15,DK16,DK17,DK18,DK19,DK20,DK21,DK22,DK23,DK24,DK25,DK26,DK27,DK28,DK29,DK30,DK31,DK32,DK33,DK34,DK35,DK36,DK37,DK38,DK39,DK40,DK41,DK42,DK43,DK44,DK45,DK46,DK47,DK48,DK49,DK50,DK51,DK52,DK53,DK54,DK55,DK56,DK57,DK58,DK59,DK60,DK61,DK62,DK63,DK64,DK65,DK66,DK67,DK68,DK69,DK70,DK71,DK72,DK73,DK74,DK75,DK76,DK77,DK78,DK79,DK80,DK81,DK82,DK83,DK84,DK85,DK86,DK87,DK88,DK89,DK90,DK91,DK92,DK93,DK94,DK95,DK96,DK97,DK98,DK99,DK100,DK101,DK102,DK103,DK104,DK105,DK106,DK107,DK108,DK109,DK110,DK111)</f>
        <v>#VALUE!</v>
      </c>
      <c r="DL112" s="361" t="e">
        <f>_xlfn.CONCATENATE(DL12,DL13,DL14,DL15,DL16,DL17,DL18,DL19,DL20,DL21,DL22,DL23,DL24,DL25,DL26,DL27,DL28,DL29,DL30,DL31,DL32,DL33,DL34,DL35,DL36,DL37,DL38,DL39,DL40,DL41,DL42,DL43,DL44,DL45,DL46,DL47,DL48,DL49,DL50,DL51,DL52,DL53,DL54,DL55,DL56,DL57,DL58,DL59,DL60,DL61,DL62,DL63,DL64,DL65,DL66,DL67,DL68,DL69,DL70,DL71,DL72,DL73,DL74,DL75,DL76,DL77,DL78,DL79,DL80,DL81,DL82,DL83,DL84,DL85,DL86,DL87,DL88,DL89,DL90,DL91,DL92,DL93,DL94,DL95,DL96,DL97,DL98,DL99,DL100,DL101,DL102,DL103,DL104,DL105,DL106,DL107,DL108,DL109,DL110,DL111)</f>
        <v>#VALUE!</v>
      </c>
      <c r="DM112" s="361" t="e">
        <f>_xlfn.CONCATENATE(DM12,DM13,DM14,DM15,DM16,DM17,DM18,DM19,DM20,DM21,DM22,DM23,DM24,DM25,DM26,DM27,DM28,DM29,DM30,DM31,DM32,DM33,DM34,DM35,DM36,DM37,DM38,DM39,DM40,DM41,DM42,DM43,DM44,DM45,DM46,DM47,DM48,DM49,DM50,DM51,DM52,DM53,DM54,DM55,DM56,DM57,DM58,DM59,DM60,DM61,DM62,DM63,DM64,DM65,DM66,DM67,DM68,DM69,DM70,DM71,DM72,DM73,DM74,DM75,DM76,DM77,DM78,DM79,DM80,DM81,DM82,DM83,DM84,DM85,DM86,DM87,DM88,DM89,DM90,DM91,DM92,DM93,DM94,DM95,DM96,DM97,DM98,DM99,DM100,DM101,DM102,DM103,DM104,DM105,DM106,DM107,DM108,DM109,DM110,DM111)</f>
        <v>#VALUE!</v>
      </c>
      <c r="DN112" s="361" t="e">
        <f>_xlfn.CONCATENATE(DN12,DN13,DN14,DN15,DN16,DN17,DN18,DN19,DN20,DN21,DN22,DN23,DN24,DN25,DN26,DN27,DN28,DN29,DN30,DN31,DN32,DN33,DN34,DN35,DN36,DN37,DN38,DN39,DN40,DN41,DN42,DN43,DN44,DN45,DN46,DN47,DN48,DN49,DN50,DN51,DN52,DN53,DN54,DN55,DN56,DN57,DN58,DN59,DN60,DN61,DN62,DN63,DN64,DN65,DN66,DN67,DN68,DN69,DN70,DN71,DN72,DN73,DN74,DN75,DN76,DN77,DN78,DN79,DN80,DN81,DN82,DN83,DN84,DN85,DN86,DN87,DN88,DN89,DN90,DN91,DN92,DN93,DN94,DN95,DN96,DN97,DN98,DN99,DN100,DN101,DN102,DN103,DN104,DN105,DN106,DN107,DN108,DN109,DN110,DN111)</f>
        <v>#VALUE!</v>
      </c>
      <c r="DO112" s="361" t="e">
        <f>_xlfn.CONCATENATE(DO12,DO13,DO14,DO15,DO16,DO17,DO18,DO19,DO20,DO21,DO22,DO23,DO24,DO25,DO26,DO27,DO28,DO29,DO30,DO31,DO32,DO33,DO34,DO35,DO36,DO37,DO38,DO39,DO40,DO41,DO42,DO43,DO44,DO45,DO46,DO47,DO48,DO49,DO50,DO51,DO52,DO53,DO54,DO55,DO56,DO57,DO58,DO59,DO60,DO61,DO62,DO63,DO64,DO65,DO66,DO67,DO68,DO69,DO70,DO71,DO72,DO73,DO74,DO75,DO76,DO77,DO78,DO79,DO80,DO81,DO82,DO83,DO84,DO85,DO86,DO87,DO88,DO89,DO90,DO91,DO92,DO93,DO94,DO95,DO96,DO97,DO98,DO99,DO100,DO101,DO102,DO103,DO104,DO105,DO106,DO107,DO108,DO109,DO110,DO111)</f>
        <v>#VALUE!</v>
      </c>
      <c r="DP112" s="361" t="e">
        <f>_xlfn.CONCATENATE(DP12,DP13,DP14,DP15,DP16,DP17,DP18,DP19,DP20,DP21,DP22,DP23,DP24,DP25,DP26,DP27,DP28,DP29,DP30,DP31,DP32,DP33,DP34,DP35,DP36,DP37,DP38,DP39,DP40,DP41,DP42,DP43,DP44,DP45,DP46,DP47,DP48,DP49,DP50,DP51,DP52,DP53,DP54,DP55,DP56,DP57,DP58,DP59,DP60,DP61,DP62,DP63,DP64,DP65,DP66,DP67,DP68,DP69,DP70,DP71,DP72,DP73,DP74,DP75,DP76,DP77,DP78,DP79,DP80,DP81,DP82,DP83,DP84,DP85,DP86,DP87,DP88,DP89,DP90,DP91,DP92,DP93,DP94,DP95,DP96,DP97,DP98,DP99,DP100,DP101,DP102,DP103,DP104,DP105,DP106,DP107,DP108,DP109,DP110,DP111)</f>
        <v>#VALUE!</v>
      </c>
      <c r="DQ112" s="361" t="e">
        <f>_xlfn.CONCATENATE(DQ12,DQ13,DQ14,DQ15,DQ16,DQ17,DQ18,DQ19,DQ20,DQ21,DQ22,DQ23,DQ24,DQ25,DQ26,DQ27,DQ28,DQ29,DQ30,DQ31,DQ32,DQ33,DQ34,DQ35,DQ36,DQ37,DQ38,DQ39,DQ40,DQ41,DQ42,DQ43,DQ44,DQ45,DQ46,DQ47,DQ48,DQ49,DQ50,DQ51,DQ52,DQ53,DQ54,DQ55,DQ56,DQ57,DQ58,DQ59,DQ60,DQ61,DQ62,DQ63,DQ64,DQ65,DQ66,DQ67,DQ68,DQ69,DQ70,DQ71,DQ72,DQ73,DQ74,DQ75,DQ76,DQ77,DQ78,DQ79,DQ80,DQ81,DQ82,DQ83,DQ84,DQ85,DQ86,DQ87,DQ88,DQ89,DQ90,DQ91,DQ92,DQ93,DQ94,DQ95,DQ96,DQ97,DQ98,DQ99,DQ100,DQ101,DQ102,DQ103,DQ104,DQ105,DQ106,DQ107,DQ108,DQ109,DQ110,DQ111)</f>
        <v>#VALUE!</v>
      </c>
      <c r="DR112" s="361" t="e">
        <f>_xlfn.CONCATENATE(DR12,DR13,DR14,DR15,DR16,DR17,DR18,DR19,DR20,DR21,DR22,DR23,DR24,DR25,DR26,DR27,DR28,DR29,DR30,DR31,DR32,DR33,DR34,DR35,DR36,DR37,DR38,DR39,DR40,DR41,DR42,DR43,DR44,DR45,DR46,DR47,DR48,DR49,DR50,DR51,DR52,DR53,DR54,DR55,DR56,DR57,DR58,DR59,DR60,DR61,DR62,DR63,DR64,DR65,DR66,DR67,DR68,DR69,DR70,DR71,DR72,DR73,DR74,DR75,DR76,DR77,DR78,DR79,DR80,DR81,DR82,DR83,DR84,DR85,DR86,DR87,DR88,DR89,DR90,DR91,DR92,DR93,DR94,DR95,DR96,DR97,DR98,DR99,DR100,DR101,DR102,DR103,DR104,DR105,DR106,DR107,DR108,DR109,DR110,DR111)</f>
        <v>#VALUE!</v>
      </c>
      <c r="DS112" s="361" t="e">
        <f>_xlfn.CONCATENATE(DS12,DS13,DS14,DS15,DS16,DS17,DS18,DS19,DS20,DS21,DS22,DS23,DS24,DS25,DS26,DS27,DS28,DS29,DS30,DS31,DS32,DS33,DS34,DS35,DS36,DS37,DS38,DS39,DS40,DS41,DS42,DS43,DS44,DS45,DS46,DS47,DS48,DS49,DS50,DS51,DS52,DS53,DS54,DS55,DS56,DS57,DS58,DS59,DS60,DS61,DS62,DS63,DS64,DS65,DS66,DS67,DS68,DS69,DS70,DS71,DS72,DS73,DS74,DS75,DS76,DS77,DS78,DS79,DS80,DS81,DS82,DS83,DS84,DS85,DS86,DS87,DS88,DS89,DS90,DS91,DS92,DS93,DS94,DS95,DS96,DS97,DS98,DS99,DS100,DS101,DS102,DS103,DS104,DS105,DS106,DS107,DS108,DS109,DS110,DS111)</f>
        <v>#VALUE!</v>
      </c>
      <c r="DT112" s="361" t="e">
        <f>_xlfn.CONCATENATE(DT12,DT13,DT14,DT15,DT16,DT17,DT18,DT19,DT20,DT21,DT22,DT23,DT24,DT25,DT26,DT27,DT28,DT29,DT30,DT31,DT32,DT33,DT34,DT35,DT36,DT37,DT38,DT39,DT40,DT41,DT42,DT43,DT44,DT45,DT46,DT47,DT48,DT49,DT50,DT51,DT52,DT53,DT54,DT55,DT56,DT57,DT58,DT59,DT60,DT61,DT62,DT63,DT64,DT65,DT66,DT67,DT68,DT69,DT70,DT71,DT72,DT73,DT74,DT75,DT76,DT77,DT78,DT79,DT80,DT81,DT82,DT83,DT84,DT85,DT86,DT87,DT88,DT89,DT90,DT91,DT92,DT93,DT94,DT95,DT96,DT97,DT98,DT99,DT100,DT101,DT102,DT103,DT104,DT105,DT106,DT107,DT108,DT109,DT110,DT111)</f>
        <v>#VALUE!</v>
      </c>
      <c r="DU112" s="361" t="e">
        <f>_xlfn.CONCATENATE(DU12,DU13,DU14,DU15,DU16,DU17,DU18,DU19,DU20,DU21,DU22,DU23,DU24,DU25,DU26,DU27,DU28,DU29,DU30,DU31,DU32,DU33,DU34,DU35,DU36,DU37,DU38,DU39,DU40,DU41,DU42,DU43,DU44,DU45,DU46,DU47,DU48,DU49,DU50,DU51,DU52,DU53,DU54,DU55,DU56,DU57,DU58,DU59,DU60,DU61,DU62,DU63,DU64,DU65,DU66,DU67,DU68,DU69,DU70,DU71,DU72,DU73,DU74,DU75,DU76,DU77,DU78,DU79,DU80,DU81,DU82,DU83,DU84,DU85,DU86,DU87,DU88,DU89,DU90,DU91,DU92,DU93,DU94,DU95,DU96,DU97,DU98,DU99,DU100,DU101,DU102,DU103,DU104,DU105,DU106,DU107,DU108,DU109,DU110,DU111)</f>
        <v>#VALUE!</v>
      </c>
      <c r="DV112" s="361" t="e">
        <f>_xlfn.CONCATENATE(DV12,DV13,DV14,DV15,DV16,DV17,DV18,DV19,DV20,DV21,DV22,DV23,DV24,DV25,DV26,DV27,DV28,DV29,DV30,DV31,DV32,DV33,DV34,DV35,DV36,DV37,DV38,DV39,DV40,DV41,DV42,DV43,DV44,DV45,DV46,DV47,DV48,DV49,DV50,DV51,DV52,DV53,DV54,DV55,DV56,DV57,DV58,DV59,DV60,DV61,DV62,DV63,DV64,DV65,DV66,DV67,DV68,DV69,DV70,DV71,DV72,DV73,DV74,DV75,DV76,DV77,DV78,DV79,DV80,DV81,DV82,DV83,DV84,DV85,DV86,DV87,DV88,DV89,DV90,DV91,DV92,DV93,DV94,DV95,DV96,DV97,DV98,DV99,DV100,DV101,DV102,DV103,DV104,DV105,DV106,DV107,DV108,DV109,DV110,DV111)</f>
        <v>#VALUE!</v>
      </c>
      <c r="DW112" s="361" t="e">
        <f>_xlfn.CONCATENATE(DW12,DW13,DW14,DW15,DW16,DW17,DW18,DW19,DW20,DW21,DW22,DW23,DW24,DW25,DW26,DW27,DW28,DW29,DW30,DW31,DW32,DW33,DW34,DW35,DW36,DW37,DW38,DW39,DW40,DW41,DW42,DW43,DW44,DW45,DW46,DW47,DW48,DW49,DW50,DW51,DW52,DW53,DW54,DW55,DW56,DW57,DW58,DW59,DW60,DW61,DW62,DW63,DW64,DW65,DW66,DW67,DW68,DW69,DW70,DW71,DW72,DW73,DW74,DW75,DW76,DW77,DW78,DW79,DW80,DW81,DW82,DW83,DW84,DW85,DW86,DW87,DW88,DW89,DW90,DW91,DW92,DW93,DW94,DW95,DW96,DW97,DW98,DW99,DW100,DW101,DW102,DW103,DW104,DW105,DW106,DW107,DW108,DW109,DW110,DW111)</f>
        <v>#VALUE!</v>
      </c>
      <c r="DX112" s="361" t="e">
        <f>_xlfn.CONCATENATE(DX12,DX13,DX14,DX15,DX16,DX17,DX18,DX19,DX20,DX21,DX22,DX23,DX24,DX25,DX26,DX27,DX28,DX29,DX30,DX31,DX32,DX33,DX34,DX35,DX36,DX37,DX38,DX39,DX40,DX41,DX42,DX43,DX44,DX45,DX46,DX47,DX48,DX49,DX50,DX51,DX52,DX53,DX54,DX55,DX56,DX57,DX58,DX59,DX60,DX61,DX62,DX63,DX64,DX65,DX66,DX67,DX68,DX69,DX70,DX71,DX72,DX73,DX74,DX75,DX76,DX77,DX78,DX79,DX80,DX81,DX82,DX83,DX84,DX85,DX86,DX87,DX88,DX89,DX90,DX91,DX92,DX93,DX94,DX95,DX96,DX97,DX98,DX99,DX100,DX101,DX102,DX103,DX104,DX105,DX106,DX107,DX108,DX109,DX110,DX111)</f>
        <v>#VALUE!</v>
      </c>
      <c r="DY112" s="361" t="e">
        <f>_xlfn.CONCATENATE(DY12,DY13,DY14,DY15,DY16,DY17,DY18,DY19,DY20,DY21,DY22,DY23,DY24,DY25,DY26,DY27,DY28,DY29,DY30,DY31,DY32,DY33,DY34,DY35,DY36,DY37,DY38,DY39,DY40,DY41,DY42,DY43,DY44,DY45,DY46,DY47,DY48,DY49,DY50,DY51,DY52,DY53,DY54,DY55,DY56,DY57,DY58,DY59,DY60,DY61,DY62,DY63,DY64,DY65,DY66,DY67,DY68,DY69,DY70,DY71,DY72,DY73,DY74,DY75,DY76,DY77,DY78,DY79,DY80,DY81,DY82,DY83,DY84,DY85,DY86,DY87,DY88,DY89,DY90,DY91,DY92,DY93,DY94,DY95,DY96,DY97,DY98,DY99,DY100,DY101,DY102,DY103,DY104,DY105,DY106,DY107,DY108,DY109,DY110,DY111)</f>
        <v>#VALUE!</v>
      </c>
      <c r="DZ112" s="361" t="e">
        <f>_xlfn.CONCATENATE(DZ12,DZ13,DZ14,DZ15,DZ16,DZ17,DZ18,DZ19,DZ20,DZ21,DZ22,DZ23,DZ24,DZ25,DZ26,DZ27,DZ28,DZ29,DZ30,DZ31,DZ32,DZ33,DZ34,DZ35,DZ36,DZ37,DZ38,DZ39,DZ40,DZ41,DZ42,DZ43,DZ44,DZ45,DZ46,DZ47,DZ48,DZ49,DZ50,DZ51,DZ52,DZ53,DZ54,DZ55,DZ56,DZ57,DZ58,DZ59,DZ60,DZ61,DZ62,DZ63,DZ64,DZ65,DZ66,DZ67,DZ68,DZ69,DZ70,DZ71,DZ72,DZ73,DZ74,DZ75,DZ76,DZ77,DZ78,DZ79,DZ80,DZ81,DZ82,DZ83,DZ84,DZ85,DZ86,DZ87,DZ88,DZ89,DZ90,DZ91,DZ92,DZ93,DZ94,DZ95,DZ96,DZ97,DZ98,DZ99,DZ100,DZ101,DZ102,DZ103,DZ104,DZ105,DZ106,DZ107,DZ108,DZ109,DZ110,DZ111)</f>
        <v>#VALUE!</v>
      </c>
      <c r="EA112" s="361" t="e">
        <f>_xlfn.CONCATENATE(EA12,EA13,EA14,EA15,EA16,EA17,EA18,EA19,EA20,EA21,EA22,EA23,EA24,EA25,EA26,EA27,EA28,EA29,EA30,EA31,EA32,EA33,EA34,EA35,EA36,EA37,EA38,EA39,EA40,EA41,EA42,EA43,EA44,EA45,EA46,EA47,EA48,EA49,EA50,EA51,EA52,EA53,EA54,EA55,EA56,EA57,EA58,EA59,EA60,EA61,EA62,EA63,EA64,EA65,EA66,EA67,EA68,EA69,EA70,EA71,EA72,EA73,EA74,EA75,EA76,EA77,EA78,EA79,EA80,EA81,EA82,EA83,EA84,EA85,EA86,EA87,EA88,EA89,EA90,EA91,EA92,EA93,EA94,EA95,EA96,EA97,EA98,EA99,EA100,EA101,EA102,EA103,EA104,EA105,EA106,EA107,EA108,EA109,EA110,EA111)</f>
        <v>#VALUE!</v>
      </c>
      <c r="EB112" s="361" t="e">
        <f>_xlfn.CONCATENATE(EB12,EB13,EB14,EB15,EB16,EB17,EB18,EB19,EB20,EB21,EB22,EB23,EB24,EB25,EB26,EB27,EB28,EB29,EB30,EB31,EB32,EB33,EB34,EB35,EB36,EB37,EB38,EB39,EB40,EB41,EB42,EB43,EB44,EB45,EB46,EB47,EB48,EB49,EB50,EB51,EB52,EB53,EB54,EB55,EB56,EB57,EB58,EB59,EB60,EB61,EB62,EB63,EB64,EB65,EB66,EB67,EB68,EB69,EB70,EB71,EB72,EB73,EB74,EB75,EB76,EB77,EB78,EB79,EB80,EB81,EB82,EB83,EB84,EB85,EB86,EB87,EB88,EB89,EB90,EB91,EB92,EB93,EB94,EB95,EB96,EB97,EB98,EB99,EB100,EB101,EB102,EB103,EB104,EB105,EB106,EB107,EB108,EB109,EB110,EB111)</f>
        <v>#VALUE!</v>
      </c>
      <c r="EC112" s="361" t="e">
        <f>_xlfn.CONCATENATE(EC12,EC13,EC14,EC15,EC16,EC17,EC18,EC19,EC20,EC21,EC22,EC23,EC24,EC25,EC26,EC27,EC28,EC29,EC30,EC31,EC32,EC33,EC34,EC35,EC36,EC37,EC38,EC39,EC40,EC41,EC42,EC43,EC44,EC45,EC46,EC47,EC48,EC49,EC50,EC51,EC52,EC53,EC54,EC55,EC56,EC57,EC58,EC59,EC60,EC61,EC62,EC63,EC64,EC65,EC66,EC67,EC68,EC69,EC70,EC71,EC72,EC73,EC74,EC75,EC76,EC77,EC78,EC79,EC80,EC81,EC82,EC83,EC84,EC85,EC86,EC87,EC88,EC89,EC90,EC91,EC92,EC93,EC94,EC95,EC96,EC97,EC98,EC99,EC100,EC101,EC102,EC103,EC104,EC105,EC106,EC107,EC108,EC109,EC110,EC111)</f>
        <v>#VALUE!</v>
      </c>
      <c r="ED112" s="361" t="e">
        <f>_xlfn.CONCATENATE(ED12,ED13,ED14,ED15,ED16,ED17,ED18,ED19,ED20,ED21,ED22,ED23,ED24,ED25,ED26,ED27,ED28,ED29,ED30,ED31,ED32,ED33,ED34,ED35,ED36,ED37,ED38,ED39,ED40,ED41,ED42,ED43,ED44,ED45,ED46,ED47,ED48,ED49,ED50,ED51,ED52,ED53,ED54,ED55,ED56,ED57,ED58,ED59,ED60,ED61,ED62,ED63,ED64,ED65,ED66,ED67,ED68,ED69,ED70,ED71,ED72,ED73,ED74,ED75,ED76,ED77,ED78,ED79,ED80,ED81,ED82,ED83,ED84,ED85,ED86,ED87,ED88,ED89,ED90,ED91,ED92,ED93,ED94,ED95,ED96,ED97,ED98,ED99,ED100,ED101,ED102,ED103,ED104,ED105,ED106,ED107,ED108,ED109,ED110,ED111)</f>
        <v>#VALUE!</v>
      </c>
      <c r="EE112" s="361" t="e">
        <f>_xlfn.CONCATENATE(EE12,EE13,EE14,EE15,EE16,EE17,EE18,EE19,EE20,EE21,EE22,EE23,EE24,EE25,EE26,EE27,EE28,EE29,EE30,EE31,EE32,EE33,EE34,EE35,EE36,EE37,EE38,EE39,EE40,EE41,EE42,EE43,EE44,EE45,EE46,EE47,EE48,EE49,EE50,EE51,EE52,EE53,EE54,EE55,EE56,EE57,EE58,EE59,EE60,EE61,EE62,EE63,EE64,EE65,EE66,EE67,EE68,EE69,EE70,EE71,EE72,EE73,EE74,EE75,EE76,EE77,EE78,EE79,EE80,EE81,EE82,EE83,EE84,EE85,EE86,EE87,EE88,EE89,EE90,EE91,EE92,EE93,EE94,EE95,EE96,EE97,EE98,EE99,EE100,EE101,EE102,EE103,EE104,EE105,EE106,EE107,EE108,EE109,EE110,EE111)</f>
        <v>#VALUE!</v>
      </c>
      <c r="EF112" s="361" t="e">
        <f>_xlfn.CONCATENATE(EF12,EF13,EF14,EF15,EF16,EF17,EF18,EF19,EF20,EF21,EF22,EF23,EF24,EF25,EF26,EF27,EF28,EF29,EF30,EF31,EF32,EF33,EF34,EF35,EF36,EF37,EF38,EF39,EF40,EF41,EF42,EF43,EF44,EF45,EF46,EF47,EF48,EF49,EF50,EF51,EF52,EF53,EF54,EF55,EF56,EF57,EF58,EF59,EF60,EF61,EF62,EF63,EF64,EF65,EF66,EF67,EF68,EF69,EF70,EF71,EF72,EF73,EF74,EF75,EF76,EF77,EF78,EF79,EF80,EF81,EF82,EF83,EF84,EF85,EF86,EF87,EF88,EF89,EF90,EF91,EF92,EF93,EF94,EF95,EF96,EF97,EF98,EF99,EF100,EF101,EF102,EF103,EF104,EF105,EF106,EF107,EF108,EF109,EF110,EF111)</f>
        <v>#VALUE!</v>
      </c>
      <c r="EG112" s="361" t="e">
        <f>_xlfn.CONCATENATE(EG12,EG13,EG14,EG15,EG16,EG17,EG18,EG19,EG20,EG21,EG22,EG23,EG24,EG25,EG26,EG27,EG28,EG29,EG30,EG31,EG32,EG33,EG34,EG35,EG36,EG37,EG38,EG39,EG40,EG41,EG42,EG43,EG44,EG45,EG46,EG47,EG48,EG49,EG50,EG51,EG52,EG53,EG54,EG55,EG56,EG57,EG58,EG59,EG60,EG61,EG62,EG63,EG64,EG65,EG66,EG67,EG68,EG69,EG70,EG71,EG72,EG73,EG74,EG75,EG76,EG77,EG78,EG79,EG80,EG81,EG82,EG83,EG84,EG85,EG86,EG87,EG88,EG89,EG90,EG91,EG92,EG93,EG94,EG95,EG96,EG97,EG98,EG99,EG100,EG101,EG102,EG103,EG104,EG105,EG106,EG107,EG108,EG109,EG110,EG111)</f>
        <v>#VALUE!</v>
      </c>
      <c r="EH112" s="361" t="e">
        <f>_xlfn.CONCATENATE(EH12,EH13,EH14,EH15,EH16,EH17,EH18,EH19,EH20,EH21,EH22,EH23,EH24,EH25,EH26,EH27,EH28,EH29,EH30,EH31,EH32,EH33,EH34,EH35,EH36,EH37,EH38,EH39,EH40,EH41,EH42,EH43,EH44,EH45,EH46,EH47,EH48,EH49,EH50,EH51,EH52,EH53,EH54,EH55,EH56,EH57,EH58,EH59,EH60,EH61,EH62,EH63,EH64,EH65,EH66,EH67,EH68,EH69,EH70,EH71,EH72,EH73,EH74,EH75,EH76,EH77,EH78,EH79,EH80,EH81,EH82,EH83,EH84,EH85,EH86,EH87,EH88,EH89,EH90,EH91,EH92,EH93,EH94,EH95,EH96,EH97,EH98,EH99,EH100,EH101,EH102,EH103,EH104,EH105,EH106,EH107,EH108,EH109,EH110,EH111)</f>
        <v>#VALUE!</v>
      </c>
      <c r="EI112" s="361" t="e">
        <f>_xlfn.CONCATENATE(EI12,EI13,EI14,EI15,EI16,EI17,EI18,EI19,EI20,EI21,EI22,EI23,EI24,EI25,EI26,EI27,EI28,EI29,EI30,EI31,EI32,EI33,EI34,EI35,EI36,EI37,EI38,EI39,EI40,EI41,EI42,EI43,EI44,EI45,EI46,EI47,EI48,EI49,EI50,EI51,EI52,EI53,EI54,EI55,EI56,EI57,EI58,EI59,EI60,EI61,EI62,EI63,EI64,EI65,EI66,EI67,EI68,EI69,EI70,EI71,EI72,EI73,EI74,EI75,EI76,EI77,EI78,EI79,EI80,EI81,EI82,EI83,EI84,EI85,EI86,EI87,EI88,EI89,EI90,EI91,EI92,EI93,EI94,EI95,EI96,EI97,EI98,EI99,EI100,EI101,EI102,EI103,EI104,EI105,EI106,EI107,EI108,EI109,EI110,EI111)</f>
        <v>#VALUE!</v>
      </c>
    </row>
    <row r="113" customHeight="1" ht="15.0"/>
  </sheetData>
  <mergeCells count="22">
    <mergeCell ref="AG10:AJ10"/>
    <mergeCell ref="B2:I2"/>
    <mergeCell ref="B10:E10"/>
    <mergeCell ref="AL9:EI9"/>
    <mergeCell ref="G10:H10"/>
    <mergeCell ref="J10:P10"/>
    <mergeCell ref="R10:U10"/>
    <mergeCell ref="Y10:AE10"/>
    <mergeCell ref="Z2:Z6"/>
    <mergeCell ref="AA5:AB5"/>
    <mergeCell ref="AA3:AB3"/>
    <mergeCell ref="AA2:AB2"/>
    <mergeCell ref="AA4:AB4"/>
    <mergeCell ref="AA6:AB6"/>
    <mergeCell ref="AD3:AE3"/>
    <mergeCell ref="AD2:AE2"/>
    <mergeCell ref="AD4:AE4"/>
    <mergeCell ref="AD5:AE5"/>
    <mergeCell ref="AF5:AG5"/>
    <mergeCell ref="AF4:AG4"/>
    <mergeCell ref="AF3:AG3"/>
    <mergeCell ref="AF2:AG2"/>
  </mergeCells>
  <legacyDrawing r:id="rId2"/>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sheetPr>
    <tabColor rgb="FF39B54A"/>
  </sheetPr>
  <dimension ref="A1:E3"/>
  <sheetViews>
    <sheetView workbookViewId="0"/>
  </sheetViews>
  <sheetFormatPr defaultRowHeight="17.0" customHeight="1"/>
  <cols>
    <col min="1" max="1" width="2.78"/>
    <col min="2" max="2" width="15.76"/>
    <col min="3" max="3" width="13.77"/>
    <col min="4" max="4" width="75.78"/>
    <col min="5" max="5" width="23.31"/>
    <col min="6" max="26" width="8.74"/>
    <col min="27" max="1025" width="14.44"/>
  </cols>
  <sheetData>
    <row r="1" customHeight="1" ht="15.0"/>
    <row r="2" customHeight="1" ht="14.0">
      <c r="B2" s="362" t="s">
        <v>819</v>
      </c>
      <c r="C2" s="363" t="s">
        <v>69</v>
      </c>
      <c r="D2" s="363" t="s">
        <v>116</v>
      </c>
      <c r="E2" s="364" t="s">
        <v>820</v>
      </c>
    </row>
    <row r="3" customHeight="1" ht="14.0">
      <c r="B3" s="365">
        <v>1.0</v>
      </c>
      <c r="C3" s="366">
        <v>45307.0</v>
      </c>
      <c r="D3" s="367" t="s">
        <v>821</v>
      </c>
      <c r="E3" s="368" t="s">
        <v>822</v>
      </c>
    </row>
    <row r="4" customHeight="1" ht="15.0"/>
  </sheetData>
  <extLst/>
</worksheet>
</file>

<file path=docProps/app.xml><?xml version="1.0" encoding="utf-8"?>
<Properties xmlns="http://schemas.openxmlformats.org/officeDocument/2006/extended-properties" xmlns:vt="http://schemas.openxmlformats.org/officeDocument/2006/docPropsVTypes">
  <Application>Zoho Sheet Writer</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2026-04-30T11:54:27Z</dcterms:created>
</cp:coreProperties>
</file>